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1\2020-12\"/>
    </mc:Choice>
  </mc:AlternateContent>
  <xr:revisionPtr revIDLastSave="0" documentId="13_ncr:1_{0473957F-B1A9-4C4F-856F-6C3531534F7D}" xr6:coauthVersionLast="44" xr6:coauthVersionMax="44" xr10:uidLastSave="{00000000-0000-0000-0000-000000000000}"/>
  <bookViews>
    <workbookView xWindow="-120" yWindow="-120" windowWidth="29040" windowHeight="15840" firstSheet="1" activeTab="1" xr2:uid="{4DA44E7D-2067-4CE5-AA70-1DDBD1B0E98B}"/>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Template'!$B$1:$M$422</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Template'!$B$1:$M$417</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Template'!$343:$343,'D.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7" i="6" l="1"/>
  <c r="G84" i="6"/>
  <c r="G83" i="6"/>
  <c r="G82" i="6"/>
  <c r="D195" i="3" l="1"/>
  <c r="G356" i="3"/>
  <c r="G355" i="3"/>
  <c r="G354" i="3"/>
  <c r="F353" i="3"/>
  <c r="G352" i="3"/>
  <c r="G351" i="3"/>
  <c r="D350" i="3"/>
  <c r="G353" i="3" s="1"/>
  <c r="C350" i="3"/>
  <c r="F349" i="3" s="1"/>
  <c r="G349" i="3"/>
  <c r="G348" i="3"/>
  <c r="G347" i="3"/>
  <c r="G346" i="3"/>
  <c r="G345" i="3"/>
  <c r="F345" i="3"/>
  <c r="G344" i="3"/>
  <c r="G343" i="3"/>
  <c r="G342" i="3"/>
  <c r="F342" i="3"/>
  <c r="G334" i="3"/>
  <c r="G333" i="3"/>
  <c r="G332" i="3"/>
  <c r="F331" i="3"/>
  <c r="G330" i="3"/>
  <c r="F330" i="3"/>
  <c r="G329" i="3"/>
  <c r="D328" i="3"/>
  <c r="G331" i="3" s="1"/>
  <c r="C328" i="3"/>
  <c r="F320" i="3" s="1"/>
  <c r="G327" i="3"/>
  <c r="F327" i="3"/>
  <c r="G326" i="3"/>
  <c r="G325" i="3"/>
  <c r="G324" i="3"/>
  <c r="F324" i="3"/>
  <c r="G323" i="3"/>
  <c r="F323" i="3"/>
  <c r="G322" i="3"/>
  <c r="G321" i="3"/>
  <c r="G320" i="3"/>
  <c r="D315" i="3"/>
  <c r="G313" i="3" s="1"/>
  <c r="C315" i="3"/>
  <c r="F314" i="3" s="1"/>
  <c r="G314" i="3"/>
  <c r="F313" i="3"/>
  <c r="G312" i="3"/>
  <c r="F312" i="3"/>
  <c r="G311" i="3"/>
  <c r="F311" i="3"/>
  <c r="G310" i="3"/>
  <c r="F309" i="3"/>
  <c r="G308" i="3"/>
  <c r="F308" i="3"/>
  <c r="G307" i="3"/>
  <c r="F307" i="3"/>
  <c r="G306" i="3"/>
  <c r="F305" i="3"/>
  <c r="G304" i="3"/>
  <c r="F304" i="3"/>
  <c r="G303" i="3"/>
  <c r="F303" i="3"/>
  <c r="G302" i="3"/>
  <c r="F301" i="3"/>
  <c r="G300" i="3"/>
  <c r="F300" i="3"/>
  <c r="G299" i="3"/>
  <c r="F299" i="3"/>
  <c r="G298" i="3"/>
  <c r="F297" i="3"/>
  <c r="G296" i="3"/>
  <c r="F296" i="3"/>
  <c r="G295" i="3"/>
  <c r="F295" i="3"/>
  <c r="G294" i="3"/>
  <c r="F293" i="3"/>
  <c r="G292" i="3"/>
  <c r="F292" i="3"/>
  <c r="G291" i="3"/>
  <c r="F291" i="3"/>
  <c r="D246" i="3"/>
  <c r="D245" i="3"/>
  <c r="D244" i="3"/>
  <c r="D243" i="3"/>
  <c r="D242" i="3"/>
  <c r="D241" i="3"/>
  <c r="D249" i="3" s="1"/>
  <c r="C238" i="3"/>
  <c r="G233" i="3"/>
  <c r="F233" i="3"/>
  <c r="G232" i="3"/>
  <c r="F232" i="3"/>
  <c r="G231" i="3"/>
  <c r="F231" i="3"/>
  <c r="G229" i="3"/>
  <c r="F229" i="3"/>
  <c r="G228" i="3"/>
  <c r="F228" i="3"/>
  <c r="D227" i="3"/>
  <c r="G230" i="3" s="1"/>
  <c r="C227" i="3"/>
  <c r="F230" i="3" s="1"/>
  <c r="G226" i="3"/>
  <c r="F226" i="3"/>
  <c r="G225" i="3"/>
  <c r="F225" i="3"/>
  <c r="G224" i="3"/>
  <c r="F224" i="3"/>
  <c r="G223" i="3"/>
  <c r="F223" i="3"/>
  <c r="G222" i="3"/>
  <c r="F222" i="3"/>
  <c r="G221" i="3"/>
  <c r="F221" i="3"/>
  <c r="G220" i="3"/>
  <c r="G227" i="3" s="1"/>
  <c r="F220" i="3"/>
  <c r="F227" i="3" s="1"/>
  <c r="G219" i="3"/>
  <c r="F219" i="3"/>
  <c r="D200" i="3"/>
  <c r="C200" i="3"/>
  <c r="D199" i="3"/>
  <c r="C199" i="3"/>
  <c r="D198" i="3"/>
  <c r="C198" i="3"/>
  <c r="D197" i="3"/>
  <c r="C197" i="3"/>
  <c r="D196" i="3"/>
  <c r="C196" i="3"/>
  <c r="C195" i="3"/>
  <c r="D194" i="3"/>
  <c r="C194" i="3"/>
  <c r="C193" i="3"/>
  <c r="D192" i="3"/>
  <c r="C192" i="3"/>
  <c r="D191" i="3"/>
  <c r="D190" i="3"/>
  <c r="C190" i="3"/>
  <c r="C187" i="3"/>
  <c r="F174" i="3"/>
  <c r="F173" i="3"/>
  <c r="F172" i="3"/>
  <c r="F171" i="3"/>
  <c r="F170" i="3"/>
  <c r="F162" i="3"/>
  <c r="F161" i="3"/>
  <c r="F160" i="3"/>
  <c r="F152" i="3"/>
  <c r="F111" i="3"/>
  <c r="F110" i="3"/>
  <c r="F109" i="3"/>
  <c r="F108" i="3"/>
  <c r="F107" i="3"/>
  <c r="F106" i="3"/>
  <c r="F105" i="3"/>
  <c r="F104" i="3"/>
  <c r="F103" i="3"/>
  <c r="F102" i="3"/>
  <c r="F101" i="3"/>
  <c r="F100" i="3"/>
  <c r="F99" i="3"/>
  <c r="F77" i="3"/>
  <c r="D77" i="3"/>
  <c r="C77" i="3"/>
  <c r="F73" i="3"/>
  <c r="D73" i="3"/>
  <c r="C73" i="3"/>
  <c r="F44" i="3"/>
  <c r="D44" i="3"/>
  <c r="C44" i="3"/>
  <c r="F36" i="3"/>
  <c r="C28" i="3"/>
  <c r="F28" i="3" s="1"/>
  <c r="C15" i="3"/>
  <c r="F14" i="3" s="1"/>
  <c r="C12" i="3"/>
  <c r="C299" i="2"/>
  <c r="C298" i="2"/>
  <c r="C297" i="2"/>
  <c r="C296" i="2"/>
  <c r="C295" i="2"/>
  <c r="C294" i="2"/>
  <c r="C291" i="2"/>
  <c r="C289" i="2"/>
  <c r="C288" i="2"/>
  <c r="G223" i="2"/>
  <c r="C220" i="2"/>
  <c r="G219" i="2"/>
  <c r="F215" i="2"/>
  <c r="F213" i="2"/>
  <c r="F212" i="2"/>
  <c r="C208" i="2"/>
  <c r="F214" i="2" s="1"/>
  <c r="F206" i="2"/>
  <c r="F204" i="2"/>
  <c r="F202" i="2"/>
  <c r="F199" i="2"/>
  <c r="F198" i="2"/>
  <c r="F197" i="2"/>
  <c r="F194" i="2"/>
  <c r="F193" i="2"/>
  <c r="F185" i="2"/>
  <c r="F184" i="2"/>
  <c r="F183" i="2"/>
  <c r="F180" i="2"/>
  <c r="C179" i="2"/>
  <c r="F186" i="2" s="1"/>
  <c r="F177" i="2"/>
  <c r="F175" i="2"/>
  <c r="D167" i="2"/>
  <c r="G166" i="2" s="1"/>
  <c r="C167" i="2"/>
  <c r="G161" i="2"/>
  <c r="G160" i="2"/>
  <c r="G159" i="2"/>
  <c r="G157" i="2"/>
  <c r="G156" i="2"/>
  <c r="D155" i="2"/>
  <c r="G162" i="2" s="1"/>
  <c r="G154" i="2"/>
  <c r="G153" i="2"/>
  <c r="G152" i="2"/>
  <c r="G150" i="2"/>
  <c r="G148" i="2"/>
  <c r="G146" i="2"/>
  <c r="G144" i="2"/>
  <c r="G143" i="2"/>
  <c r="G142" i="2"/>
  <c r="G141" i="2"/>
  <c r="G139" i="2"/>
  <c r="G138" i="2"/>
  <c r="C155" i="2"/>
  <c r="G135" i="2"/>
  <c r="G133" i="2"/>
  <c r="G131" i="2"/>
  <c r="G130" i="2"/>
  <c r="D129" i="2"/>
  <c r="G136" i="2" s="1"/>
  <c r="G127" i="2"/>
  <c r="G125" i="2"/>
  <c r="G123" i="2"/>
  <c r="G121" i="2"/>
  <c r="G119" i="2"/>
  <c r="G117" i="2"/>
  <c r="G115" i="2"/>
  <c r="G114" i="2"/>
  <c r="G113" i="2"/>
  <c r="G112" i="2"/>
  <c r="D100" i="2"/>
  <c r="C100" i="2"/>
  <c r="G87" i="2"/>
  <c r="G82" i="2"/>
  <c r="G80" i="2"/>
  <c r="G79" i="2"/>
  <c r="D77" i="2"/>
  <c r="G78" i="2" s="1"/>
  <c r="G74" i="2"/>
  <c r="G73" i="2"/>
  <c r="G71" i="2"/>
  <c r="C77" i="2"/>
  <c r="G70" i="2"/>
  <c r="C66" i="2"/>
  <c r="D46" i="2"/>
  <c r="F45" i="2"/>
  <c r="C39" i="2"/>
  <c r="G218" i="2" s="1"/>
  <c r="C38" i="2"/>
  <c r="C53" i="2" s="1"/>
  <c r="C58" i="2" s="1"/>
  <c r="C17" i="2"/>
  <c r="D292" i="2"/>
  <c r="C292" i="2"/>
  <c r="C300" i="2"/>
  <c r="D293" i="2"/>
  <c r="D300" i="2"/>
  <c r="C290" i="2"/>
  <c r="D290" i="2"/>
  <c r="F292" i="2"/>
  <c r="C293" i="2"/>
  <c r="C260" i="3" l="1"/>
  <c r="F152" i="2"/>
  <c r="F148" i="2"/>
  <c r="F151" i="2"/>
  <c r="F162" i="2"/>
  <c r="F158" i="2"/>
  <c r="F144" i="2"/>
  <c r="F140" i="2"/>
  <c r="F159" i="2"/>
  <c r="F138" i="2"/>
  <c r="F147" i="2"/>
  <c r="F141" i="2"/>
  <c r="F161" i="2"/>
  <c r="F157" i="2"/>
  <c r="F154" i="2"/>
  <c r="F143" i="2"/>
  <c r="F150" i="2"/>
  <c r="F146" i="2"/>
  <c r="F149" i="2"/>
  <c r="F139" i="2"/>
  <c r="F145" i="2"/>
  <c r="F160" i="2"/>
  <c r="F156" i="2"/>
  <c r="F153" i="2"/>
  <c r="F142" i="2"/>
  <c r="F166" i="2"/>
  <c r="F165" i="2"/>
  <c r="F164" i="2"/>
  <c r="F98" i="2"/>
  <c r="F96" i="2"/>
  <c r="F94" i="2"/>
  <c r="F99" i="2"/>
  <c r="F97" i="2"/>
  <c r="F95" i="2"/>
  <c r="F93" i="2"/>
  <c r="F70" i="2"/>
  <c r="F74" i="2"/>
  <c r="F75" i="2"/>
  <c r="F73" i="2"/>
  <c r="F72" i="2"/>
  <c r="F76" i="2"/>
  <c r="F71" i="2"/>
  <c r="F54" i="2"/>
  <c r="F53" i="2"/>
  <c r="F56" i="2"/>
  <c r="F55" i="2"/>
  <c r="F57" i="2"/>
  <c r="G98" i="2"/>
  <c r="G96" i="2"/>
  <c r="G94" i="2"/>
  <c r="G95" i="2"/>
  <c r="G99" i="2"/>
  <c r="G97" i="2"/>
  <c r="G93" i="2"/>
  <c r="D45" i="2"/>
  <c r="G76" i="2"/>
  <c r="G81" i="2"/>
  <c r="G116" i="2"/>
  <c r="G129" i="2" s="1"/>
  <c r="G120" i="2"/>
  <c r="G124" i="2"/>
  <c r="G128" i="2"/>
  <c r="G132" i="2"/>
  <c r="G145" i="2"/>
  <c r="G149" i="2"/>
  <c r="G164" i="2"/>
  <c r="F181" i="2"/>
  <c r="F196" i="2"/>
  <c r="F205" i="2"/>
  <c r="G224" i="2"/>
  <c r="G350" i="3"/>
  <c r="G248" i="3"/>
  <c r="G245" i="3"/>
  <c r="G243" i="3"/>
  <c r="G241" i="3"/>
  <c r="G247" i="3"/>
  <c r="G246" i="3"/>
  <c r="G244" i="3"/>
  <c r="G242" i="3"/>
  <c r="F225" i="2"/>
  <c r="G86" i="2"/>
  <c r="G134" i="2"/>
  <c r="F211" i="2"/>
  <c r="F203" i="2"/>
  <c r="F195" i="2"/>
  <c r="F208" i="2" s="1"/>
  <c r="F217" i="2"/>
  <c r="F221" i="2"/>
  <c r="G225" i="2"/>
  <c r="F13" i="3"/>
  <c r="F12" i="3"/>
  <c r="F15" i="3" s="1"/>
  <c r="G328" i="3"/>
  <c r="F355" i="3"/>
  <c r="F351" i="3"/>
  <c r="F348" i="3"/>
  <c r="F344" i="3"/>
  <c r="F354" i="3"/>
  <c r="F347" i="3"/>
  <c r="F343" i="3"/>
  <c r="F356" i="3"/>
  <c r="D193" i="3"/>
  <c r="D214" i="3" s="1"/>
  <c r="G217" i="2"/>
  <c r="G220" i="2" s="1"/>
  <c r="G226" i="2"/>
  <c r="C151" i="3"/>
  <c r="F151" i="3" s="1"/>
  <c r="F226" i="2"/>
  <c r="F222" i="2"/>
  <c r="F224" i="2"/>
  <c r="G72" i="2"/>
  <c r="G77" i="2" s="1"/>
  <c r="C115" i="2"/>
  <c r="C129" i="2" s="1"/>
  <c r="G118" i="2"/>
  <c r="G122" i="2"/>
  <c r="G126" i="2"/>
  <c r="G140" i="2"/>
  <c r="G155" i="2" s="1"/>
  <c r="G147" i="2"/>
  <c r="G151" i="2"/>
  <c r="F178" i="2"/>
  <c r="F200" i="2"/>
  <c r="F209" i="2"/>
  <c r="F218" i="2"/>
  <c r="G222" i="2"/>
  <c r="F227" i="2"/>
  <c r="C191" i="3"/>
  <c r="C214" i="3" s="1"/>
  <c r="F333" i="3"/>
  <c r="F329" i="3"/>
  <c r="F326" i="3"/>
  <c r="F322" i="3"/>
  <c r="F332" i="3"/>
  <c r="F325" i="3"/>
  <c r="F321" i="3"/>
  <c r="F328" i="3" s="1"/>
  <c r="F334" i="3"/>
  <c r="F346" i="3"/>
  <c r="F350" i="3" s="1"/>
  <c r="G165" i="2"/>
  <c r="G221" i="2"/>
  <c r="G75" i="2"/>
  <c r="G158" i="2"/>
  <c r="F182" i="2"/>
  <c r="F174" i="2"/>
  <c r="F179" i="2" s="1"/>
  <c r="F187" i="2"/>
  <c r="F201" i="2"/>
  <c r="F210" i="2"/>
  <c r="F219" i="2"/>
  <c r="F223" i="2"/>
  <c r="G227" i="2"/>
  <c r="F352" i="3"/>
  <c r="G293" i="3"/>
  <c r="G297" i="3"/>
  <c r="G301" i="3"/>
  <c r="G305" i="3"/>
  <c r="G309" i="3"/>
  <c r="F294" i="3"/>
  <c r="F298" i="3"/>
  <c r="F302" i="3"/>
  <c r="F306" i="3"/>
  <c r="F310" i="3"/>
  <c r="C242" i="3"/>
  <c r="C246" i="3"/>
  <c r="C245" i="3"/>
  <c r="F58" i="2" l="1"/>
  <c r="F77" i="2"/>
  <c r="G213" i="3"/>
  <c r="G209" i="3"/>
  <c r="G205" i="3"/>
  <c r="G201" i="3"/>
  <c r="G212" i="3"/>
  <c r="G208" i="3"/>
  <c r="G204" i="3"/>
  <c r="G200" i="3"/>
  <c r="G198" i="3"/>
  <c r="G196" i="3"/>
  <c r="G194" i="3"/>
  <c r="G192" i="3"/>
  <c r="G190" i="3"/>
  <c r="G197" i="3"/>
  <c r="G211" i="3"/>
  <c r="G195" i="3"/>
  <c r="G210" i="3"/>
  <c r="G202" i="3"/>
  <c r="G191" i="3"/>
  <c r="G207" i="3"/>
  <c r="G193" i="3"/>
  <c r="G203" i="3"/>
  <c r="G206" i="3"/>
  <c r="G199" i="3"/>
  <c r="F210" i="3"/>
  <c r="F206" i="3"/>
  <c r="F202" i="3"/>
  <c r="F199" i="3"/>
  <c r="F197" i="3"/>
  <c r="F195" i="3"/>
  <c r="F193" i="3"/>
  <c r="F191" i="3"/>
  <c r="F212" i="3"/>
  <c r="F208" i="3"/>
  <c r="F204" i="3"/>
  <c r="F200" i="3"/>
  <c r="F198" i="3"/>
  <c r="F196" i="3"/>
  <c r="F194" i="3"/>
  <c r="F192" i="3"/>
  <c r="F190" i="3"/>
  <c r="F211" i="3"/>
  <c r="F203" i="3"/>
  <c r="F209" i="3"/>
  <c r="F201" i="3"/>
  <c r="F205" i="3"/>
  <c r="F207" i="3"/>
  <c r="F213" i="3"/>
  <c r="F315" i="3"/>
  <c r="F155" i="2"/>
  <c r="F167" i="2"/>
  <c r="C243" i="3"/>
  <c r="C241" i="3"/>
  <c r="G167" i="2"/>
  <c r="F100" i="2"/>
  <c r="F220" i="2"/>
  <c r="G315" i="3"/>
  <c r="G249" i="3"/>
  <c r="C244" i="3"/>
  <c r="F130" i="2"/>
  <c r="F127" i="2"/>
  <c r="F123" i="2"/>
  <c r="F119" i="2"/>
  <c r="F115" i="2"/>
  <c r="F126" i="2"/>
  <c r="F122" i="2"/>
  <c r="F118" i="2"/>
  <c r="F114" i="2"/>
  <c r="F121" i="2"/>
  <c r="F125" i="2"/>
  <c r="F117" i="2"/>
  <c r="F128" i="2"/>
  <c r="F120" i="2"/>
  <c r="F116" i="2"/>
  <c r="F113" i="2"/>
  <c r="F124" i="2"/>
  <c r="F112" i="2"/>
  <c r="G100" i="2"/>
  <c r="F214" i="3" l="1"/>
  <c r="F129" i="2"/>
  <c r="C249" i="3"/>
  <c r="G214" i="3"/>
  <c r="C262" i="3"/>
  <c r="C180" i="3"/>
  <c r="F180" i="3" s="1"/>
  <c r="C150" i="3"/>
  <c r="F150" i="3" s="1"/>
  <c r="F248" i="3" l="1"/>
  <c r="F245" i="3"/>
  <c r="F243" i="3"/>
  <c r="F241" i="3"/>
  <c r="F247" i="3"/>
  <c r="F246" i="3"/>
  <c r="F242" i="3"/>
  <c r="F244" i="3"/>
  <c r="F249" i="3" l="1"/>
</calcChain>
</file>

<file path=xl/sharedStrings.xml><?xml version="1.0" encoding="utf-8"?>
<sst xmlns="http://schemas.openxmlformats.org/spreadsheetml/2006/main" count="2452" uniqueCount="1614">
  <si>
    <t>Harmonised Transparency Template</t>
  </si>
  <si>
    <t>2020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</si>
  <si>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</si>
  <si>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</si>
  <si>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</si>
  <si>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</si>
  <si>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</si>
  <si>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</si>
  <si>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</si>
  <si>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</si>
  <si>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</si>
  <si>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</si>
  <si>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</si>
  <si>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</si>
  <si>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</si>
  <si>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</si>
  <si>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</si>
  <si>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</si>
  <si>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</si>
  <si>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</si>
  <si>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</si>
  <si>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</si>
  <si>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</si>
  <si>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</si>
  <si>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</si>
  <si>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</si>
  <si>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</si>
  <si>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</si>
  <si>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</si>
  <si>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</si>
  <si>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</si>
  <si>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</si>
  <si>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</si>
  <si>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</si>
  <si>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</si>
  <si>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</si>
  <si>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</si>
  <si>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</si>
  <si>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</si>
  <si>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</si>
  <si>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</si>
  <si>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</si>
  <si>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</si>
  <si>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</si>
  <si>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</si>
  <si>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</si>
  <si>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</si>
  <si>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</si>
  <si>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</si>
  <si>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</si>
  <si>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</si>
  <si>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</si>
  <si>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</si>
  <si>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</si>
  <si>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</si>
  <si>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</si>
  <si>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</si>
  <si>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</si>
  <si>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</si>
  <si>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</si>
  <si>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</si>
  <si>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</si>
  <si>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</si>
  <si>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</si>
  <si>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</si>
  <si>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</si>
  <si>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</si>
  <si>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</si>
  <si>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</si>
  <si>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</si>
  <si>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</si>
  <si>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</si>
  <si>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</si>
  <si>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</si>
  <si>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</si>
  <si>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</si>
  <si>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</si>
  <si>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</si>
  <si>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</si>
  <si>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</si>
  <si>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</si>
  <si>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</si>
  <si>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</si>
  <si>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</si>
  <si>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</si>
  <si>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</si>
  <si>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</si>
  <si>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</si>
  <si>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</si>
  <si>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</si>
  <si>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</si>
  <si>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</si>
  <si>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</si>
  <si>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</si>
  <si>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</si>
  <si>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</si>
  <si>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</si>
  <si>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</si>
  <si>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</si>
  <si>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</si>
  <si>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</si>
  <si>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</si>
  <si>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</si>
  <si>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</si>
  <si>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</si>
  <si>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</si>
  <si>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</si>
  <si>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</si>
  <si>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</si>
  <si>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</si>
  <si>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</si>
  <si>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</si>
  <si>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</si>
  <si>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</si>
  <si>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</si>
  <si>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</si>
  <si>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</si>
  <si>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</si>
  <si>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</si>
  <si>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</si>
  <si>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</si>
  <si>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</si>
  <si>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</si>
  <si>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</si>
  <si>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</si>
  <si>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</si>
  <si>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</si>
  <si>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</si>
  <si>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</si>
  <si>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</si>
  <si>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</si>
  <si>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</si>
  <si>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</si>
  <si>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</si>
  <si>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</si>
  <si>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</si>
  <si>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</si>
  <si>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</si>
  <si>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</si>
  <si>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</si>
  <si>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</si>
  <si>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</si>
  <si>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</si>
  <si>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</si>
  <si>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</si>
  <si>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</si>
  <si>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</si>
  <si>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</si>
  <si>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</si>
  <si>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</si>
  <si>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</si>
  <si>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</si>
  <si>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</si>
  <si>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</si>
  <si>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</si>
  <si>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</si>
  <si>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</si>
  <si>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</si>
  <si>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</si>
  <si>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</si>
  <si>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</si>
  <si>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</si>
  <si>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</si>
  <si>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</si>
  <si>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</si>
  <si>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</si>
  <si>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</si>
  <si>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</si>
  <si>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</si>
  <si>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</si>
  <si>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</si>
  <si>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</si>
  <si>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</si>
  <si>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</si>
  <si>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</si>
  <si>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</si>
  <si>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</si>
  <si>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</si>
  <si>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</si>
  <si>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</si>
  <si>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</si>
  <si>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</si>
  <si>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</si>
  <si>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</si>
  <si>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</si>
  <si>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</si>
  <si>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</si>
  <si>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</si>
  <si>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</si>
  <si>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</si>
  <si>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</si>
  <si>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</si>
  <si>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</si>
  <si>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</si>
  <si>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</si>
  <si>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</si>
  <si>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</si>
  <si>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</si>
  <si>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</si>
  <si>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</si>
  <si>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</si>
  <si>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</si>
  <si>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</si>
  <si>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</si>
  <si>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</si>
  <si>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</si>
  <si>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</si>
  <si>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</si>
  <si>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</si>
  <si>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</si>
  <si>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</si>
  <si>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</si>
  <si>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</si>
  <si>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</si>
  <si>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</si>
  <si>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</si>
  <si>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</si>
  <si>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</si>
  <si>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</si>
  <si>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</si>
  <si>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</si>
  <si>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</si>
  <si>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</si>
  <si>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</si>
  <si>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</si>
  <si>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</si>
  <si>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</si>
  <si>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</si>
  <si>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</si>
  <si>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</si>
  <si>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</si>
  <si>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</si>
  <si>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</si>
  <si>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</si>
  <si>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</si>
  <si>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</si>
  <si>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</si>
  <si>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</si>
  <si>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</si>
  <si>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</si>
  <si>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</si>
  <si>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</si>
  <si>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</si>
  <si>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</si>
  <si>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</si>
  <si>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</si>
  <si>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</si>
  <si>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</si>
  <si>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</si>
  <si>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</si>
  <si>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</si>
  <si>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</si>
  <si>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</si>
  <si>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</si>
  <si>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</si>
  <si>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</si>
  <si>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</si>
  <si>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</si>
  <si>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</si>
  <si>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</si>
  <si>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</si>
  <si>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</si>
  <si>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</si>
  <si>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</si>
  <si>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</si>
  <si>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</si>
  <si>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</si>
  <si>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</si>
  <si>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</si>
  <si>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</si>
  <si>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</si>
  <si>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</si>
  <si>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</si>
  <si>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</si>
  <si>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</si>
  <si>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</si>
  <si>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</si>
  <si>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</si>
  <si>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</si>
  <si>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</si>
  <si>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</si>
  <si>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</si>
  <si>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</si>
  <si>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</si>
  <si>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</si>
  <si>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</si>
  <si>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</si>
  <si>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</si>
  <si>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</si>
  <si>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</si>
  <si>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</si>
  <si>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</si>
  <si>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</si>
  <si>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</si>
  <si>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</si>
  <si>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</si>
  <si>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</si>
  <si>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</si>
  <si>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</si>
  <si>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</si>
  <si>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</si>
  <si>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</si>
  <si>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</si>
  <si>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</si>
  <si>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</si>
  <si>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</si>
  <si>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</si>
  <si>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</si>
  <si>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</si>
  <si>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</si>
  <si>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</si>
  <si>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</si>
  <si>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</si>
  <si>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</si>
  <si>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</si>
  <si>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</si>
  <si>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</si>
  <si>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</si>
  <si>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</si>
  <si>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</si>
  <si>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</si>
  <si>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</si>
  <si>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</si>
  <si>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</si>
  <si>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</si>
  <si>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</si>
  <si>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</si>
  <si>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</si>
  <si>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</si>
  <si>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</si>
  <si>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</si>
  <si>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</si>
  <si>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</si>
  <si>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</si>
  <si>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</si>
  <si>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</si>
  <si>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</si>
  <si>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</si>
  <si>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</si>
  <si>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</si>
  <si>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</si>
  <si>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</si>
  <si>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</si>
  <si>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</si>
  <si>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</si>
  <si>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</si>
  <si>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</si>
  <si>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</si>
  <si>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</si>
  <si>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</si>
  <si>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</si>
  <si>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</si>
  <si>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</si>
  <si>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</si>
  <si>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</si>
  <si>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</si>
  <si>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</si>
  <si>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</si>
  <si>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</si>
  <si>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</si>
  <si>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</si>
  <si>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</si>
  <si>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</si>
  <si>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</si>
  <si>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</si>
  <si>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</si>
  <si>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</si>
  <si>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</si>
  <si>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</si>
  <si>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</si>
  <si>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</si>
  <si>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</si>
  <si>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</si>
  <si>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</si>
  <si>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</si>
  <si>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</si>
  <si>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</si>
  <si>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</si>
  <si>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</si>
  <si>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</si>
  <si>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</si>
  <si>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</si>
  <si>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</si>
  <si>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</si>
  <si>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</si>
  <si>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</si>
  <si>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</si>
  <si>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</si>
  <si>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</si>
  <si>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</si>
  <si>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</si>
  <si>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</si>
  <si>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</si>
  <si>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</si>
  <si>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</si>
  <si>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</si>
  <si>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</si>
  <si>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</si>
  <si>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</si>
  <si>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</si>
  <si>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</si>
  <si>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</si>
  <si>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</si>
  <si>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</si>
  <si>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</si>
  <si>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</si>
  <si>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</si>
  <si>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</si>
  <si>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</si>
  <si>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</si>
  <si>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</si>
  <si>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</si>
  <si>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</si>
  <si>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</si>
  <si>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</si>
  <si>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</si>
  <si>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</si>
  <si>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</si>
  <si>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</si>
  <si>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</si>
  <si>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</si>
  <si>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</si>
  <si>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</si>
  <si>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</si>
  <si>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</si>
  <si>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</si>
  <si>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</si>
  <si>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</si>
  <si>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</si>
  <si>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</si>
  <si>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</si>
  <si>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</si>
  <si>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</si>
  <si>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</si>
  <si>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</si>
  <si>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</si>
  <si>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</si>
  <si>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</si>
  <si>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</si>
  <si>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</si>
  <si>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</si>
  <si>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</si>
  <si>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</si>
  <si>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</si>
  <si>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</si>
  <si>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</si>
  <si>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</si>
  <si>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</si>
  <si>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</si>
  <si>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</si>
  <si>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</si>
  <si>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</si>
  <si>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</si>
  <si>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</si>
  <si>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</si>
  <si>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</si>
  <si>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</si>
  <si>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</si>
  <si>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</si>
  <si>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</si>
  <si>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</si>
  <si>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</si>
  <si>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</si>
  <si>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</si>
  <si>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</si>
  <si>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</si>
  <si>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</si>
  <si>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</si>
  <si>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</si>
  <si>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</si>
  <si>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</si>
  <si>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</si>
  <si>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</si>
  <si>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</si>
  <si>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</si>
  <si>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</si>
  <si>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</si>
  <si>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</si>
  <si>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</si>
  <si>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</si>
  <si>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</si>
  <si>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</si>
  <si>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</si>
  <si>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</si>
  <si>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</si>
  <si>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</si>
  <si>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</si>
  <si>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</si>
  <si>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</si>
  <si>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</si>
  <si>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</si>
  <si>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</si>
  <si>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</si>
  <si>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</si>
  <si>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</si>
  <si>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</si>
  <si>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</si>
  <si>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</si>
  <si>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</si>
  <si>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</si>
  <si>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</si>
  <si>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</si>
  <si>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</si>
  <si>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</si>
  <si>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</si>
  <si>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</si>
  <si>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</si>
  <si>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</si>
  <si>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</si>
  <si>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</si>
  <si>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</si>
  <si>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</si>
  <si>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</si>
  <si>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</si>
  <si>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</si>
  <si>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</si>
  <si>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</si>
  <si>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</si>
  <si>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</si>
  <si>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</si>
  <si>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</si>
  <si>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</si>
  <si>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</si>
  <si>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</si>
  <si>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</si>
  <si>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</si>
  <si>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</si>
  <si>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</si>
  <si>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</si>
  <si>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</si>
  <si>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</si>
  <si>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</si>
  <si>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</si>
  <si>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</si>
  <si>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</si>
  <si>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</si>
  <si>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</si>
  <si>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</si>
  <si>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</si>
  <si>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</si>
  <si>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</si>
  <si>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</si>
  <si>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</si>
  <si>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</si>
  <si>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</si>
  <si>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</si>
  <si>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</si>
  <si>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</si>
  <si>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</si>
  <si>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</si>
  <si>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</si>
  <si>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</si>
  <si>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</si>
  <si>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</si>
  <si>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</si>
  <si>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</si>
  <si>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</si>
  <si>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</si>
  <si>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</si>
  <si>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</si>
  <si>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</si>
  <si>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</si>
  <si>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</si>
  <si>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</si>
  <si>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</si>
  <si>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</si>
  <si>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</si>
  <si>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</si>
  <si>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</si>
  <si>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</si>
  <si>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</si>
  <si>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</si>
  <si>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</si>
  <si>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</si>
  <si>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</si>
  <si>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</si>
  <si>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</si>
  <si>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</si>
  <si>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</si>
  <si>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</si>
  <si>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</si>
  <si>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</si>
  <si>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</si>
  <si>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</si>
  <si>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</si>
  <si>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</si>
  <si>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</si>
  <si>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</si>
  <si>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</si>
  <si>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</si>
  <si>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</si>
  <si>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</si>
  <si>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</si>
  <si>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</si>
  <si>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</si>
  <si>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</si>
  <si>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</si>
  <si>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</si>
  <si>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</si>
  <si>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</si>
  <si>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</si>
  <si>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</si>
  <si>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</si>
  <si>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</si>
  <si>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</si>
  <si>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</si>
  <si>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</si>
  <si>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</si>
  <si>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</si>
  <si>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</si>
  <si>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</si>
  <si>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</si>
  <si>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</si>
  <si>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</si>
  <si>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</si>
  <si>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</si>
  <si>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</si>
  <si>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</si>
  <si>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</si>
  <si>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</si>
  <si>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</si>
  <si>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</si>
  <si>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</si>
  <si>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</si>
  <si>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</si>
  <si>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</si>
  <si>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</si>
  <si>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</si>
  <si>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</si>
  <si>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</si>
  <si>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</si>
  <si>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</si>
  <si>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</si>
  <si>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</si>
  <si>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</si>
  <si>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</si>
  <si>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</si>
  <si>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</si>
  <si>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</si>
  <si>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</si>
  <si>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</si>
  <si>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</si>
  <si>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</si>
  <si>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</si>
  <si>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</si>
  <si>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</si>
  <si>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</si>
  <si>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</si>
  <si>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</si>
  <si>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</si>
  <si>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</si>
  <si>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</si>
  <si>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</si>
  <si>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</si>
  <si>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</si>
  <si>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</si>
  <si>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</si>
  <si>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</si>
  <si>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</si>
  <si>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</si>
  <si>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</si>
  <si>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</si>
  <si>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</si>
  <si>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</si>
  <si>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</si>
  <si>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</si>
  <si>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</si>
  <si>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</si>
  <si>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</si>
  <si>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</si>
  <si>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</si>
  <si>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</si>
  <si>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</si>
  <si>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</si>
  <si>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</si>
  <si>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</si>
  <si>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</si>
  <si>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</si>
  <si>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</si>
  <si>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</si>
  <si>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</si>
  <si>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</si>
  <si>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</si>
  <si>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</si>
  <si>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</si>
  <si>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</si>
  <si>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</si>
  <si>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</si>
  <si>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</si>
  <si>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</si>
  <si>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</si>
  <si>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</si>
  <si>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</si>
  <si>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</si>
  <si>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</si>
  <si>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</si>
  <si>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</si>
  <si>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</si>
  <si>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</si>
  <si>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</si>
  <si>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</si>
  <si>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</si>
  <si>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</si>
  <si>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</si>
  <si>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</si>
  <si>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</si>
  <si>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</si>
  <si>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</si>
  <si>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</si>
  <si>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</si>
  <si>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</si>
  <si>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</si>
  <si>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</si>
  <si>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</si>
  <si>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</si>
  <si>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</si>
  <si>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</si>
  <si>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</si>
  <si>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</si>
  <si>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</si>
  <si>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</si>
  <si>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</si>
  <si>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</si>
  <si>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</si>
  <si>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</si>
  <si>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</si>
  <si>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</si>
  <si>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</si>
  <si>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</si>
  <si>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</si>
  <si>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</si>
  <si>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</si>
  <si>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</si>
  <si>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</si>
  <si>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</si>
  <si>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</si>
  <si>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</si>
  <si>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</si>
  <si>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</si>
  <si>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</si>
  <si>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</si>
  <si>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</si>
  <si>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</si>
  <si>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</si>
  <si>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</si>
  <si>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</si>
  <si>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</si>
  <si>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</si>
  <si>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</si>
  <si>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</si>
  <si>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</si>
  <si>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</si>
  <si>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</si>
  <si>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</si>
  <si>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</si>
  <si>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</si>
  <si>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</si>
  <si>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</si>
  <si>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</si>
  <si>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</si>
  <si>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</si>
  <si>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</si>
  <si>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</si>
  <si>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</si>
  <si>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</si>
  <si>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</si>
  <si>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</si>
  <si>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</si>
  <si>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</si>
  <si>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</si>
  <si>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</si>
  <si>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</si>
  <si>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</si>
  <si>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</si>
  <si>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</si>
  <si>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</si>
  <si>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</si>
  <si>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</si>
  <si>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</si>
  <si>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</si>
  <si>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</si>
  <si>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</si>
  <si>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</si>
  <si>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</si>
  <si>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</si>
  <si>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</si>
  <si>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</si>
  <si>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</si>
  <si>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</si>
  <si>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</si>
  <si>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</si>
  <si>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</si>
  <si>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</si>
  <si>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</si>
  <si>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</si>
  <si>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</si>
  <si>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</si>
  <si>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</si>
  <si>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</si>
  <si>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</si>
  <si>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</si>
  <si>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</si>
  <si>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</si>
  <si>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</si>
  <si>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</si>
  <si>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</si>
  <si>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</si>
  <si>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</si>
  <si>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</si>
  <si>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</si>
  <si>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</si>
  <si>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</si>
  <si>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</si>
  <si>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</si>
  <si>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</si>
  <si>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</si>
  <si>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</si>
  <si>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</si>
  <si>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</si>
  <si>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</si>
  <si>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</si>
  <si>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</si>
  <si>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</si>
  <si>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</si>
  <si>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</si>
  <si>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</si>
  <si>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</si>
  <si>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</si>
  <si>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</si>
  <si>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</si>
  <si>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</si>
  <si>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</si>
  <si>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</si>
  <si>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</si>
  <si>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</si>
  <si>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</si>
  <si>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</si>
  <si>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</si>
  <si>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</si>
  <si>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</si>
  <si>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</si>
  <si>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</si>
  <si>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</si>
  <si>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</si>
  <si>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</si>
  <si>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</si>
  <si>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</si>
  <si>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</si>
  <si>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</si>
  <si>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</si>
  <si>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</si>
  <si>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</si>
  <si>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</si>
  <si>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</si>
  <si>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</si>
  <si>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</si>
  <si>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</si>
  <si>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</si>
  <si>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</si>
  <si>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</si>
  <si>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</si>
  <si>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</si>
  <si>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</si>
  <si>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</si>
  <si>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</si>
  <si>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</si>
  <si>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</si>
  <si>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</si>
  <si>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</si>
  <si>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</si>
  <si>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</si>
  <si>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</si>
  <si>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</si>
  <si>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</si>
  <si>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</si>
  <si>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</si>
  <si>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</si>
  <si>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</si>
  <si>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</si>
  <si>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</si>
  <si>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</si>
  <si>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</si>
  <si>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</si>
  <si>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</si>
  <si>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</si>
  <si>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</si>
  <si>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</si>
  <si>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</si>
  <si>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</si>
  <si>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</si>
  <si>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</si>
  <si>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</si>
  <si>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</si>
  <si>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</si>
  <si>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</si>
  <si>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</si>
  <si>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</si>
  <si>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</si>
  <si>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</si>
  <si>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</si>
  <si>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</si>
  <si>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</si>
  <si>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</si>
  <si>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</si>
  <si>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</si>
  <si>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</si>
  <si>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</si>
  <si>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</si>
  <si>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</si>
  <si>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</si>
  <si>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</si>
  <si>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</si>
  <si>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</si>
  <si>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</si>
  <si>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</si>
  <si>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</si>
  <si>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</si>
  <si>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</si>
  <si>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</si>
  <si>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</si>
  <si>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</si>
  <si>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</si>
  <si>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</si>
  <si>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</si>
  <si>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</si>
  <si>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</si>
  <si>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</si>
  <si>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</si>
  <si>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</si>
  <si>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</si>
  <si>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</si>
  <si>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</si>
  <si>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</si>
  <si>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</si>
  <si>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</si>
  <si>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</si>
  <si>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</si>
  <si>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</si>
  <si>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</si>
  <si>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</si>
  <si>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</si>
  <si>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</si>
  <si>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</si>
  <si>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</si>
  <si>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</si>
  <si>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</si>
  <si>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</si>
  <si>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</si>
  <si>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</si>
  <si>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</si>
  <si>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</si>
  <si>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</si>
  <si>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</si>
  <si>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</si>
  <si>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</si>
  <si>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</si>
  <si>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</si>
  <si>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</si>
  <si>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</si>
  <si>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</si>
  <si>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</si>
  <si>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</si>
  <si>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</si>
  <si>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</si>
  <si>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</si>
  <si>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</si>
  <si>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</si>
  <si>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</si>
  <si>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</si>
  <si>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</si>
  <si>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</si>
  <si>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</si>
  <si>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</si>
  <si>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</si>
  <si>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</si>
  <si>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</si>
  <si>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</si>
  <si>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</si>
  <si>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</si>
  <si>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</si>
  <si>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</si>
  <si>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</si>
  <si>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</si>
  <si>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</si>
  <si>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</si>
  <si>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</si>
  <si>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</si>
  <si>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</si>
  <si>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</si>
  <si>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</si>
  <si>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</si>
  <si>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</si>
  <si>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</si>
  <si>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</si>
  <si>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</si>
  <si>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</si>
  <si>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</si>
  <si>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</si>
  <si>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</si>
  <si>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</si>
  <si>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</si>
  <si>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</si>
  <si>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</si>
  <si>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</si>
  <si>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</si>
  <si>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</si>
  <si>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</si>
  <si>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</si>
  <si>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</si>
  <si>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</si>
  <si>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</si>
  <si>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</si>
  <si>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</si>
  <si>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</si>
  <si>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</si>
  <si>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</si>
  <si>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</si>
  <si>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</si>
  <si>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</si>
  <si>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</si>
  <si>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</si>
  <si>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</si>
  <si>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</si>
  <si>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</si>
  <si>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</si>
  <si>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</si>
  <si>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</si>
  <si>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</si>
  <si>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</si>
  <si>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</si>
  <si>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</si>
  <si>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</si>
  <si>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</si>
  <si>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</si>
  <si>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</si>
  <si>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</si>
  <si>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</si>
  <si>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</si>
  <si>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</si>
  <si>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</si>
  <si>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</si>
  <si>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</si>
  <si>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</si>
  <si>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</si>
  <si>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</si>
  <si>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</si>
  <si>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</si>
  <si>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</si>
  <si>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</si>
  <si>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</si>
  <si>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</si>
  <si>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</si>
  <si>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</si>
  <si>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</si>
  <si>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</si>
  <si>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</si>
  <si>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</si>
  <si>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</si>
  <si>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</si>
  <si>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</si>
  <si>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</si>
  <si>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</si>
  <si>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</si>
  <si>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</si>
  <si>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</si>
  <si>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</si>
  <si>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</si>
  <si>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</si>
  <si>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</si>
  <si>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and the deadline for applying for temporary relief under such deferral program expired on September 30, 2020.  Mortgage loans that are deferred under the deferral program are not considered delinquent. The performance metrics shown in this report reflect the impact of these relief measures as well as the payment performance of such customers whose deferral programs have now expired. Eligible customers who were approved under the program prior to September 30, 2020 may still have up to six months of deferrals.</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</si>
  <si>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</si>
  <si>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</si>
  <si>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</si>
  <si>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</si>
  <si>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</si>
  <si>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</si>
  <si>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</si>
  <si>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</si>
  <si>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</si>
  <si>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</si>
  <si>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</si>
  <si>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</si>
  <si>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</si>
  <si>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</si>
  <si>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</si>
  <si>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</si>
  <si>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</si>
  <si>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</si>
  <si>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</si>
  <si>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</si>
  <si>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CBL10</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</si>
  <si>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</si>
  <si>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</si>
  <si>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</si>
  <si>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</si>
  <si>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</si>
  <si>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</si>
  <si>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</si>
  <si>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</si>
  <si>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</si>
  <si>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</si>
  <si>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</si>
  <si>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</si>
  <si>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</si>
  <si>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</si>
  <si>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</si>
  <si>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</si>
  <si>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</si>
  <si>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</si>
  <si>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</si>
  <si>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</si>
  <si>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r>
      <t>3 month CDOR</t>
    </r>
    <r>
      <rPr>
        <vertAlign val="superscript"/>
        <sz val="16"/>
        <rFont val="Arial"/>
        <family val="2"/>
      </rPr>
      <t>(2)</t>
    </r>
    <r>
      <rPr>
        <sz val="16"/>
        <rFont val="Arial"/>
        <family val="2"/>
      </rPr>
      <t xml:space="preserve"> + 0.31%</t>
    </r>
  </si>
  <si>
    <t>CBL23</t>
  </si>
  <si>
    <t xml:space="preserve">3.3500%
</t>
  </si>
  <si>
    <t>CBL24</t>
  </si>
  <si>
    <t>CBL25</t>
  </si>
  <si>
    <t>SONIA + 0.47%</t>
  </si>
  <si>
    <t>CBL26</t>
  </si>
  <si>
    <t>CBL27</t>
  </si>
  <si>
    <t>CBL28</t>
  </si>
  <si>
    <t>CBL29</t>
  </si>
  <si>
    <r>
      <t>CBL30</t>
    </r>
    <r>
      <rPr>
        <vertAlign val="superscript"/>
        <sz val="16"/>
        <rFont val="Arial"/>
        <family val="2"/>
      </rPr>
      <t>(3)</t>
    </r>
  </si>
  <si>
    <r>
      <t>1M CDOR</t>
    </r>
    <r>
      <rPr>
        <vertAlign val="superscript"/>
        <sz val="16"/>
        <rFont val="Arial"/>
        <family val="2"/>
      </rPr>
      <t>(2)</t>
    </r>
    <r>
      <rPr>
        <sz val="16"/>
        <rFont val="Arial"/>
        <family val="2"/>
      </rPr>
      <t xml:space="preserve"> + 2.0%</t>
    </r>
  </si>
  <si>
    <r>
      <t>CBL31</t>
    </r>
    <r>
      <rPr>
        <vertAlign val="superscript"/>
        <sz val="16"/>
        <rFont val="Arial"/>
        <family val="2"/>
      </rPr>
      <t>(3)</t>
    </r>
  </si>
  <si>
    <r>
      <t>1M CDOR</t>
    </r>
    <r>
      <rPr>
        <vertAlign val="superscript"/>
        <sz val="16"/>
        <rFont val="Arial"/>
        <family val="2"/>
      </rPr>
      <t>(2)</t>
    </r>
    <r>
      <rPr>
        <sz val="16"/>
        <rFont val="Arial"/>
        <family val="2"/>
      </rPr>
      <t xml:space="preserve"> + 1.7%</t>
    </r>
  </si>
  <si>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</si>
  <si>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</si>
  <si>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</si>
  <si>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</si>
  <si>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</si>
  <si>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</si>
  <si>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</si>
  <si>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</si>
  <si>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r>
      <t>OSFI Covered Bond Ratio</t>
    </r>
    <r>
      <rPr>
        <vertAlign val="superscript"/>
        <sz val="16"/>
        <rFont val="Arial"/>
        <family val="2"/>
      </rPr>
      <t>(5)</t>
    </r>
  </si>
  <si>
    <r>
      <t>OSFI Temporary Covered Bond Ratio Limit</t>
    </r>
    <r>
      <rPr>
        <vertAlign val="superscript"/>
        <sz val="16"/>
        <rFont val="Arial"/>
        <family val="2"/>
      </rPr>
      <t>(5)</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</si>
  <si>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</si>
  <si>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</si>
  <si>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</si>
  <si>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</si>
  <si>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</si>
  <si>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</si>
  <si>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</si>
  <si>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</si>
  <si>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</si>
  <si>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</si>
  <si>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</si>
  <si>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</si>
  <si>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</si>
  <si>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</si>
  <si>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</si>
  <si>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</si>
  <si>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</si>
  <si>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</si>
  <si>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</si>
  <si>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</si>
  <si>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</si>
  <si>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</si>
  <si>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</si>
  <si>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</si>
  <si>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</si>
  <si>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</si>
  <si>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</si>
  <si>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</si>
  <si>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</si>
  <si>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</si>
  <si>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(3)</t>
    </r>
    <r>
      <rPr>
        <sz val="14"/>
        <rFont val="Arial"/>
        <family val="2"/>
      </rPr>
      <t xml:space="preserve"> For purpose of accessing central bank facilities.</t>
    </r>
  </si>
  <si>
    <r>
      <rPr>
        <vertAlign val="superscript"/>
        <sz val="14"/>
        <rFont val="Arial"/>
        <family val="2"/>
      </rPr>
      <t>(4)</t>
    </r>
    <r>
      <rPr>
        <sz val="14"/>
        <rFont val="Arial"/>
        <family val="2"/>
      </rPr>
      <t xml:space="preserve"> Per OSFI’s letter dated May 23, 2019, the OSFI Covered Bond Ratio refers to total assets pledged for covered bonds relative to total on-balance sheet assets.  Total on-balance sheet assets as at October 31, 2020.</t>
    </r>
  </si>
  <si>
    <r>
      <rPr>
        <vertAlign val="superscript"/>
        <sz val="14"/>
        <rFont val="Arial"/>
        <family val="2"/>
      </rPr>
      <t xml:space="preserve">(5)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</si>
  <si>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</si>
  <si>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</si>
  <si>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</si>
  <si>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</si>
  <si>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</si>
  <si>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</si>
  <si>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</si>
  <si>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</si>
  <si>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</si>
  <si>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</si>
  <si>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</si>
  <si>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</si>
  <si>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</si>
  <si>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</si>
  <si>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</si>
  <si>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</si>
  <si>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</si>
  <si>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</si>
  <si>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</si>
  <si>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</si>
  <si>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</si>
  <si>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</si>
  <si>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</si>
  <si>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</si>
  <si>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</si>
  <si>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</si>
  <si>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</si>
  <si>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</si>
  <si>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</si>
  <si>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</si>
  <si>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</si>
  <si>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</si>
  <si>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</si>
  <si>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</si>
  <si>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</si>
  <si>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</si>
  <si>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</si>
  <si>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</si>
  <si>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</si>
  <si>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</si>
  <si>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</si>
  <si>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</si>
  <si>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</si>
  <si>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</si>
  <si>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</si>
  <si>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</si>
  <si>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</si>
  <si>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</si>
  <si>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</si>
  <si>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</si>
  <si>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</si>
  <si>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</si>
  <si>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</si>
  <si>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</si>
  <si>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</si>
  <si>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</si>
  <si>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</si>
  <si>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</si>
  <si>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</si>
  <si>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</si>
  <si>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</si>
  <si>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</si>
  <si>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</si>
  <si>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</si>
  <si>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</si>
  <si>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</si>
  <si>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</si>
  <si>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</si>
  <si>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</si>
  <si>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</si>
  <si>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</si>
  <si>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</si>
  <si>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</si>
  <si>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</si>
  <si>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</si>
  <si>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</si>
  <si>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</si>
  <si>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</si>
  <si>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</si>
  <si>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</si>
  <si>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</si>
  <si>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</si>
  <si>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</si>
  <si>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</si>
  <si>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</si>
  <si>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</si>
  <si>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</si>
  <si>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</si>
  <si>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</si>
  <si>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</si>
  <si>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</si>
  <si>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</si>
  <si>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</si>
  <si>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</si>
  <si>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</si>
  <si>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</si>
  <si>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</si>
  <si>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</si>
  <si>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</si>
  <si>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</si>
  <si>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</si>
  <si>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</si>
  <si>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</si>
  <si>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</si>
  <si>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</si>
  <si>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</si>
  <si>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</si>
  <si>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</si>
  <si>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</si>
  <si>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</si>
  <si>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</si>
  <si>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</si>
  <si>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</si>
  <si>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</si>
  <si>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</si>
  <si>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</si>
  <si>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</si>
  <si>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</si>
  <si>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</si>
  <si>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</si>
  <si>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</si>
  <si>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</si>
  <si>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</si>
  <si>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</si>
  <si>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</si>
  <si>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</si>
  <si>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</si>
  <si>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</si>
  <si>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</si>
  <si>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</si>
  <si>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</si>
  <si>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</si>
  <si>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</si>
  <si>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</si>
  <si>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</si>
  <si>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</si>
  <si>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</si>
  <si>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</si>
  <si>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</si>
  <si>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</si>
  <si>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</si>
  <si>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</si>
  <si>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</si>
  <si>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</si>
  <si>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</si>
  <si>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</si>
  <si>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</si>
  <si>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</si>
  <si>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</si>
  <si>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</si>
  <si>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</si>
  <si>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</si>
  <si>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</si>
  <si>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</si>
  <si>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</si>
  <si>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</si>
  <si>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</si>
  <si>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</si>
  <si>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</si>
  <si>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</si>
  <si>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</si>
  <si>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</si>
  <si>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</si>
  <si>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</si>
  <si>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</si>
  <si>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</si>
  <si>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</si>
  <si>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</si>
  <si>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</si>
  <si>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</si>
  <si>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</si>
  <si>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</si>
  <si>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</si>
  <si>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</si>
  <si>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</si>
  <si>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</si>
  <si>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</si>
  <si>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</si>
  <si>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</si>
  <si>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</si>
  <si>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</si>
  <si>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</si>
  <si>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</si>
  <si>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</si>
  <si>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</si>
  <si>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</si>
  <si>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</si>
  <si>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</si>
  <si>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</si>
  <si>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</si>
  <si>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</si>
  <si>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</si>
  <si>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</si>
  <si>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</si>
  <si>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</si>
  <si>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</si>
  <si>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</si>
  <si>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</si>
  <si>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</si>
  <si>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</si>
  <si>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</si>
  <si>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</si>
  <si>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</si>
  <si>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</si>
  <si>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</si>
  <si>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</si>
  <si>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</si>
  <si>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</si>
  <si>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</si>
  <si>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</si>
  <si>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</si>
  <si>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</si>
  <si>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</si>
  <si>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</si>
  <si>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</si>
  <si>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</si>
  <si>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</si>
  <si>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</si>
  <si>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</si>
  <si>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</si>
  <si>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</si>
  <si>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</si>
  <si>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</si>
  <si>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</si>
  <si>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</si>
  <si>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</si>
  <si>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</si>
  <si>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</si>
  <si>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</si>
  <si>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</si>
  <si>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</si>
  <si>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</si>
  <si>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</si>
  <si>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</si>
  <si>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</si>
  <si>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</si>
  <si>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</si>
  <si>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</si>
  <si>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</si>
  <si>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</si>
  <si>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</si>
  <si>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</si>
  <si>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</si>
  <si>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</si>
  <si>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</si>
  <si>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</si>
  <si>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</si>
  <si>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</si>
  <si>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</si>
  <si>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</si>
  <si>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</si>
  <si>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</si>
  <si>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</si>
  <si>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</si>
  <si>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</si>
  <si>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</si>
  <si>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</si>
  <si>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</si>
  <si>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</si>
  <si>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</si>
  <si>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</si>
  <si>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</si>
  <si>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</si>
  <si>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</si>
  <si>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</si>
  <si>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</si>
  <si>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</si>
  <si>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</si>
  <si>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</si>
  <si>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</si>
  <si>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</si>
  <si>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</si>
  <si>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</si>
  <si>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</si>
  <si>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</si>
  <si>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</si>
  <si>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</si>
  <si>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</si>
  <si>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</si>
  <si>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</si>
  <si>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</si>
  <si>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</si>
  <si>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</si>
  <si>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</si>
  <si>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</si>
  <si>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</si>
  <si>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</si>
  <si>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</si>
  <si>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</si>
  <si>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</si>
  <si>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</si>
  <si>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</si>
  <si>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</si>
  <si>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</si>
  <si>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</si>
  <si>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</si>
  <si>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</si>
  <si>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</si>
  <si>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</si>
  <si>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</si>
  <si>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</si>
  <si>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</si>
  <si>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</si>
  <si>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</si>
  <si>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</si>
  <si>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</si>
  <si>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</si>
  <si>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</si>
  <si>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</si>
  <si>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</si>
  <si>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</si>
  <si>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</si>
  <si>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</si>
  <si>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</si>
  <si>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</si>
  <si>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</si>
  <si>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</si>
  <si>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</si>
  <si>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</si>
  <si>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</si>
  <si>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</si>
  <si>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</si>
  <si>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 xml:space="preserve"> </t>
  </si>
  <si>
    <t>Pass</t>
  </si>
  <si>
    <t>ok</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</si>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</sst>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8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349">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4" borderId="0" xfId="0" applyFont="1" applyFill="1" applyAlignment="1">
      <alignment horizontal="center" vertical="center" wrapText="1"/>
    </xf>
    <xf numFmtId="0" fontId="15" fillId="0" borderId="11" xfId="0" applyFont="1" applyBorder="1" applyAlignment="1">
      <alignment horizontal="center" vertical="center" wrapText="1"/>
    </xf>
    <xf numFmtId="0" fontId="16" fillId="0" borderId="0" xfId="0" applyFont="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Alignment="1">
      <alignment horizontal="center" vertical="center" wrapText="1"/>
    </xf>
    <xf numFmtId="0" fontId="6" fillId="0" borderId="13" xfId="4" quotePrefix="1" applyBorder="1" applyAlignment="1">
      <alignment horizontal="center" vertical="center" wrapText="1"/>
    </xf>
    <xf numFmtId="0" fontId="6" fillId="0" borderId="13" xfId="4" applyBorder="1" applyAlignment="1">
      <alignment horizontal="center" vertical="center" wrapText="1"/>
    </xf>
    <xf numFmtId="0" fontId="6" fillId="0" borderId="14" xfId="4" quotePrefix="1" applyBorder="1" applyAlignment="1">
      <alignment horizontal="center" vertical="center" wrapText="1"/>
    </xf>
    <xf numFmtId="0" fontId="6" fillId="0" borderId="0" xfId="4" quotePrefix="1" applyAlignment="1">
      <alignment horizontal="center" vertical="center" wrapText="1"/>
    </xf>
    <xf numFmtId="0" fontId="16" fillId="3" borderId="0" xfId="0" applyFont="1" applyFill="1" applyAlignment="1">
      <alignment horizontal="center" vertical="center" wrapText="1"/>
    </xf>
    <xf numFmtId="0" fontId="17" fillId="3" borderId="0" xfId="0" applyFont="1" applyFill="1" applyAlignment="1">
      <alignment horizontal="center" vertical="center" wrapText="1"/>
    </xf>
    <xf numFmtId="0" fontId="0" fillId="3" borderId="0" xfId="0" applyFill="1" applyAlignment="1">
      <alignment horizontal="center" vertical="center" wrapText="1"/>
    </xf>
    <xf numFmtId="0" fontId="18" fillId="0" borderId="0" xfId="0" applyFont="1" applyAlignment="1">
      <alignment horizontal="center" vertical="center" wrapText="1"/>
    </xf>
    <xf numFmtId="0" fontId="6" fillId="0" borderId="0" xfId="4" applyAlignment="1">
      <alignment horizontal="center" vertical="center" wrapText="1"/>
    </xf>
    <xf numFmtId="14" fontId="15"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4" quotePrefix="1" applyFont="1" applyAlignment="1">
      <alignment horizontal="center" vertical="center" wrapText="1"/>
    </xf>
    <xf numFmtId="0" fontId="15" fillId="0" borderId="0" xfId="0" quotePrefix="1" applyFont="1" applyAlignment="1">
      <alignment horizontal="center" vertical="center" wrapText="1"/>
    </xf>
    <xf numFmtId="0" fontId="21" fillId="0" borderId="0" xfId="0"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22"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164" fontId="15" fillId="0" borderId="0" xfId="0" applyNumberFormat="1" applyFont="1" applyAlignment="1">
      <alignment horizontal="center" vertical="center" wrapText="1"/>
    </xf>
    <xf numFmtId="0" fontId="19" fillId="0" borderId="0" xfId="0" quotePrefix="1" applyFont="1" applyAlignment="1">
      <alignment horizontal="center" vertical="center" wrapText="1"/>
    </xf>
    <xf numFmtId="0" fontId="18" fillId="5" borderId="0" xfId="0" quotePrefix="1" applyFont="1" applyFill="1" applyAlignment="1">
      <alignment horizontal="center" vertical="center" wrapText="1"/>
    </xf>
    <xf numFmtId="165" fontId="15" fillId="0" borderId="0" xfId="2" applyNumberFormat="1" applyFont="1" applyAlignment="1">
      <alignment horizontal="center" vertical="center" wrapText="1"/>
    </xf>
    <xf numFmtId="9" fontId="15" fillId="0" borderId="0" xfId="2" applyFont="1" applyAlignment="1">
      <alignment horizontal="center" vertical="center" wrapText="1"/>
    </xf>
    <xf numFmtId="3" fontId="15" fillId="0" borderId="0" xfId="0" quotePrefix="1" applyNumberFormat="1" applyFont="1" applyAlignment="1">
      <alignment horizontal="center" vertical="center" wrapText="1"/>
    </xf>
    <xf numFmtId="165" fontId="15" fillId="0" borderId="0" xfId="0" quotePrefix="1" applyNumberFormat="1" applyFont="1" applyAlignment="1">
      <alignment horizontal="center" vertical="center" wrapText="1"/>
    </xf>
    <xf numFmtId="10" fontId="15" fillId="0" borderId="0" xfId="0" quotePrefix="1" applyNumberFormat="1" applyFont="1" applyAlignment="1">
      <alignment horizontal="center" vertical="center" wrapText="1"/>
    </xf>
    <xf numFmtId="0" fontId="15" fillId="0" borderId="0" xfId="0" quotePrefix="1" applyFont="1" applyAlignment="1">
      <alignment horizontal="right" vertical="center" wrapText="1"/>
    </xf>
    <xf numFmtId="164" fontId="15" fillId="0" borderId="0" xfId="0" quotePrefix="1" applyNumberFormat="1" applyFont="1" applyAlignment="1">
      <alignment horizontal="center" vertical="center" wrapText="1"/>
    </xf>
    <xf numFmtId="165" fontId="15" fillId="0" borderId="0" xfId="2" quotePrefix="1" applyNumberFormat="1" applyFont="1" applyAlignment="1">
      <alignment horizontal="center" vertical="center" wrapText="1"/>
    </xf>
    <xf numFmtId="0" fontId="19" fillId="0" borderId="0" xfId="0" applyFont="1" applyAlignment="1">
      <alignment horizontal="right" vertical="center" wrapText="1"/>
    </xf>
    <xf numFmtId="164" fontId="21" fillId="0" borderId="0" xfId="0" applyNumberFormat="1" applyFont="1" applyAlignment="1">
      <alignment horizontal="center" vertical="center" wrapText="1"/>
    </xf>
    <xf numFmtId="9" fontId="15" fillId="0" borderId="0" xfId="2" quotePrefix="1" applyFont="1" applyAlignment="1">
      <alignment horizontal="center" vertical="center" wrapText="1"/>
    </xf>
    <xf numFmtId="0" fontId="23" fillId="5" borderId="0" xfId="0" applyFont="1" applyFill="1" applyAlignment="1">
      <alignment horizontal="center" vertical="center" wrapText="1"/>
    </xf>
    <xf numFmtId="166" fontId="15"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4"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8" fillId="0" borderId="0" xfId="0" applyNumberFormat="1" applyFont="1" applyAlignment="1">
      <alignment horizontal="center" vertical="center" wrapText="1"/>
    </xf>
    <xf numFmtId="0" fontId="22" fillId="5" borderId="0" xfId="0" applyFont="1" applyFill="1" applyAlignment="1">
      <alignment horizontal="center" vertical="center" wrapText="1"/>
    </xf>
    <xf numFmtId="0" fontId="25" fillId="0" borderId="0" xfId="0" applyFont="1" applyAlignment="1">
      <alignment horizontal="center" vertical="center" wrapText="1"/>
    </xf>
    <xf numFmtId="9" fontId="0" fillId="0" borderId="0" xfId="2" quotePrefix="1" applyFont="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Alignment="1">
      <alignment horizontal="center" vertical="center" wrapText="1"/>
    </xf>
    <xf numFmtId="0" fontId="19" fillId="0" borderId="0" xfId="0" quotePrefix="1" applyFont="1" applyAlignment="1">
      <alignment horizontal="right" vertical="center" wrapText="1"/>
    </xf>
    <xf numFmtId="164" fontId="19" fillId="0" borderId="0" xfId="0" quotePrefix="1" applyNumberFormat="1" applyFont="1" applyAlignment="1">
      <alignment horizontal="right" vertical="center" wrapText="1"/>
    </xf>
    <xf numFmtId="0" fontId="0" fillId="0" borderId="0" xfId="0" applyAlignment="1">
      <alignment horizontal="center"/>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6" fillId="0" borderId="0" xfId="4" applyAlignment="1">
      <alignment horizontal="center"/>
    </xf>
    <xf numFmtId="0" fontId="6" fillId="0" borderId="13" xfId="4" quotePrefix="1" applyBorder="1" applyAlignment="1">
      <alignment horizontal="right" vertical="center" wrapText="1"/>
    </xf>
    <xf numFmtId="0" fontId="6" fillId="0" borderId="14" xfId="4" quotePrefix="1" applyBorder="1" applyAlignment="1">
      <alignment horizontal="right" vertical="center" wrapText="1"/>
    </xf>
    <xf numFmtId="0" fontId="15" fillId="0" borderId="0" xfId="0" applyFont="1" applyAlignment="1">
      <alignment horizontal="right" vertical="center" wrapText="1"/>
    </xf>
    <xf numFmtId="3" fontId="15" fillId="0" borderId="0" xfId="0" applyNumberFormat="1" applyFont="1" applyAlignment="1">
      <alignment horizontal="center" vertical="center" wrapText="1"/>
    </xf>
    <xf numFmtId="165" fontId="15"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2" applyNumberFormat="1" applyFont="1" applyAlignment="1">
      <alignment horizontal="center" vertical="center" wrapText="1"/>
    </xf>
    <xf numFmtId="165" fontId="0" fillId="0" borderId="0" xfId="2" applyNumberFormat="1" applyFont="1" applyAlignment="1">
      <alignment horizontal="center" vertical="center" wrapText="1"/>
    </xf>
    <xf numFmtId="9" fontId="19" fillId="0" borderId="0" xfId="2" applyFont="1" applyAlignment="1">
      <alignment horizontal="center" vertical="center" wrapText="1"/>
    </xf>
    <xf numFmtId="0" fontId="18" fillId="6" borderId="0" xfId="0" applyFont="1" applyFill="1" applyAlignment="1">
      <alignment horizontal="center" vertical="center" wrapText="1"/>
    </xf>
    <xf numFmtId="0" fontId="30"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5" fillId="0" borderId="0" xfId="0" applyNumberFormat="1" applyFont="1" applyAlignment="1">
      <alignment horizontal="center" vertical="center" wrapText="1"/>
    </xf>
    <xf numFmtId="0" fontId="22" fillId="0" borderId="0" xfId="0" quotePrefix="1" applyFont="1" applyAlignment="1">
      <alignment horizontal="center" vertical="center" wrapText="1"/>
    </xf>
    <xf numFmtId="165" fontId="21"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5" fillId="0" borderId="0" xfId="0" applyFont="1" applyAlignment="1">
      <alignment horizontal="left" vertical="center" wrapText="1"/>
    </xf>
    <xf numFmtId="0" fontId="22" fillId="0" borderId="0" xfId="0" applyFont="1" applyAlignment="1">
      <alignment horizontal="center" vertical="center" wrapText="1"/>
    </xf>
    <xf numFmtId="0" fontId="0" fillId="0" borderId="0" xfId="0" applyAlignment="1">
      <alignment wrapText="1"/>
    </xf>
    <xf numFmtId="0" fontId="31" fillId="0" borderId="0" xfId="0" quotePrefix="1" applyFont="1" applyAlignment="1">
      <alignment horizontal="left" vertical="center" wrapText="1"/>
    </xf>
    <xf numFmtId="0" fontId="17" fillId="0" borderId="0" xfId="0" quotePrefix="1" applyFont="1" applyAlignment="1">
      <alignment horizontal="center" vertical="center" wrapText="1"/>
    </xf>
    <xf numFmtId="0" fontId="15" fillId="7" borderId="0" xfId="0" quotePrefix="1" applyFont="1" applyFill="1" applyAlignment="1">
      <alignment horizontal="center" vertical="center" wrapText="1"/>
    </xf>
    <xf numFmtId="0" fontId="32" fillId="0" borderId="0" xfId="5" applyFont="1"/>
    <xf numFmtId="0" fontId="25" fillId="0" borderId="0" xfId="5" applyAlignment="1">
      <alignment horizontal="center"/>
    </xf>
    <xf numFmtId="0" fontId="25" fillId="0" borderId="0" xfId="5"/>
    <xf numFmtId="0" fontId="34" fillId="0" borderId="0" xfId="5" applyFont="1" applyAlignment="1">
      <alignment horizontal="center"/>
    </xf>
    <xf numFmtId="14" fontId="34" fillId="0" borderId="0" xfId="5" applyNumberFormat="1" applyFont="1" applyAlignment="1">
      <alignment horizontal="center"/>
    </xf>
    <xf numFmtId="15" fontId="25" fillId="0" borderId="0" xfId="5" applyNumberFormat="1"/>
    <xf numFmtId="0" fontId="2" fillId="0" borderId="0" xfId="3" applyFill="1" applyBorder="1"/>
    <xf numFmtId="0" fontId="32" fillId="0" borderId="0" xfId="5" applyFont="1" applyAlignment="1">
      <alignment vertical="center"/>
    </xf>
    <xf numFmtId="0" fontId="25" fillId="0" borderId="0" xfId="5" applyAlignment="1">
      <alignment vertical="center"/>
    </xf>
    <xf numFmtId="0" fontId="36" fillId="0" borderId="0" xfId="5" applyFont="1" applyAlignment="1">
      <alignment horizontal="left" vertical="center" wrapText="1"/>
    </xf>
    <xf numFmtId="0" fontId="35" fillId="0" borderId="0" xfId="5" applyFont="1" applyAlignment="1">
      <alignment horizontal="left" vertical="center" wrapText="1"/>
    </xf>
    <xf numFmtId="0" fontId="37" fillId="0" borderId="0" xfId="5" applyFont="1"/>
    <xf numFmtId="0" fontId="38" fillId="8" borderId="0" xfId="5" applyFont="1" applyFill="1" applyAlignment="1">
      <alignment vertical="center"/>
    </xf>
    <xf numFmtId="0" fontId="39" fillId="8" borderId="0" xfId="5" applyFont="1" applyFill="1"/>
    <xf numFmtId="0" fontId="40" fillId="8" borderId="0" xfId="5" applyFont="1" applyFill="1"/>
    <xf numFmtId="0" fontId="41" fillId="8" borderId="0" xfId="5" applyFont="1" applyFill="1"/>
    <xf numFmtId="0" fontId="25" fillId="8" borderId="0" xfId="5" applyFill="1"/>
    <xf numFmtId="0" fontId="39" fillId="0" borderId="0" xfId="5" applyFont="1"/>
    <xf numFmtId="0" fontId="40" fillId="0" borderId="0" xfId="5" applyFont="1"/>
    <xf numFmtId="0" fontId="41" fillId="0" borderId="0" xfId="5" applyFont="1"/>
    <xf numFmtId="0" fontId="42" fillId="0" borderId="0" xfId="5" applyFont="1"/>
    <xf numFmtId="0" fontId="43" fillId="0" borderId="0" xfId="5" applyFont="1" applyAlignment="1">
      <alignment horizontal="center" vertical="center"/>
    </xf>
    <xf numFmtId="0" fontId="43" fillId="0" borderId="0" xfId="5" applyFont="1" applyAlignment="1">
      <alignment horizontal="center" vertical="center" wrapText="1"/>
    </xf>
    <xf numFmtId="0" fontId="35" fillId="0" borderId="0" xfId="5" applyFont="1"/>
    <xf numFmtId="0" fontId="45" fillId="0" borderId="0" xfId="5" applyFont="1"/>
    <xf numFmtId="0" fontId="36" fillId="0" borderId="0" xfId="5" applyFont="1"/>
    <xf numFmtId="0" fontId="35" fillId="0" borderId="0" xfId="5" applyFont="1" applyAlignment="1">
      <alignment horizontal="center" vertical="center"/>
    </xf>
    <xf numFmtId="168" fontId="35" fillId="0" borderId="0" xfId="6" applyNumberFormat="1" applyFont="1" applyAlignment="1">
      <alignment horizontal="center" vertical="center" wrapText="1"/>
    </xf>
    <xf numFmtId="170" fontId="35" fillId="0" borderId="0" xfId="5" applyNumberFormat="1" applyFont="1" applyAlignment="1">
      <alignment horizontal="center" vertical="center"/>
    </xf>
    <xf numFmtId="42" fontId="35" fillId="0" borderId="0" xfId="5" applyNumberFormat="1" applyFont="1" applyAlignment="1">
      <alignment horizontal="center" vertical="center" wrapText="1"/>
    </xf>
    <xf numFmtId="171" fontId="35" fillId="0" borderId="0" xfId="5" applyNumberFormat="1" applyFont="1" applyAlignment="1">
      <alignment horizontal="center" vertical="center" wrapText="1"/>
    </xf>
    <xf numFmtId="0" fontId="35" fillId="0" borderId="0" xfId="5" applyFont="1" applyAlignment="1" applyProtection="1">
      <alignment horizontal="center" vertical="center"/>
      <protection locked="0"/>
    </xf>
    <xf numFmtId="0" fontId="47" fillId="0" borderId="0" xfId="5" applyFont="1" applyAlignment="1">
      <alignment vertical="top"/>
    </xf>
    <xf numFmtId="0" fontId="47" fillId="0" borderId="0" xfId="5" applyFont="1"/>
    <xf numFmtId="6" fontId="35" fillId="0" borderId="0" xfId="5" applyNumberFormat="1" applyFont="1" applyAlignment="1">
      <alignment horizontal="center"/>
    </xf>
    <xf numFmtId="172" fontId="35" fillId="0" borderId="0" xfId="7" applyNumberFormat="1" applyFont="1" applyAlignment="1">
      <alignment horizontal="right"/>
    </xf>
    <xf numFmtId="10" fontId="35" fillId="0" borderId="0" xfId="2" applyNumberFormat="1" applyFont="1" applyAlignment="1">
      <alignment horizontal="right"/>
    </xf>
    <xf numFmtId="0" fontId="35" fillId="0" borderId="0" xfId="5" applyFont="1" applyAlignment="1">
      <alignment vertical="top"/>
    </xf>
    <xf numFmtId="169" fontId="36" fillId="0" borderId="0" xfId="8" applyNumberFormat="1" applyFont="1" applyAlignment="1">
      <alignment horizontal="center"/>
    </xf>
    <xf numFmtId="10" fontId="35" fillId="0" borderId="0" xfId="5" applyNumberFormat="1" applyFont="1"/>
    <xf numFmtId="43" fontId="35" fillId="0" borderId="0" xfId="6" applyFont="1" applyAlignment="1">
      <alignment horizontal="right"/>
    </xf>
    <xf numFmtId="0" fontId="36" fillId="0" borderId="0" xfId="5" applyFont="1" applyAlignment="1">
      <alignment horizontal="center"/>
    </xf>
    <xf numFmtId="43" fontId="36" fillId="0" borderId="0" xfId="6" applyFont="1" applyAlignment="1">
      <alignment horizontal="center"/>
    </xf>
    <xf numFmtId="0" fontId="43" fillId="0" borderId="0" xfId="5" applyFont="1"/>
    <xf numFmtId="0" fontId="48" fillId="0" borderId="0" xfId="5" applyFont="1"/>
    <xf numFmtId="0" fontId="49" fillId="0" borderId="0" xfId="5" applyFont="1"/>
    <xf numFmtId="0" fontId="35" fillId="0" borderId="0" xfId="5" applyFont="1" applyAlignment="1">
      <alignment horizontal="left" indent="5"/>
    </xf>
    <xf numFmtId="42" fontId="35" fillId="0" borderId="0" xfId="9" applyFont="1"/>
    <xf numFmtId="0" fontId="47" fillId="0" borderId="0" xfId="5" applyFont="1" applyAlignment="1">
      <alignment horizontal="left" indent="5"/>
    </xf>
    <xf numFmtId="168" fontId="35" fillId="0" borderId="15" xfId="1" applyNumberFormat="1" applyFont="1" applyBorder="1" applyAlignment="1">
      <alignment horizontal="left"/>
    </xf>
    <xf numFmtId="0" fontId="35" fillId="0" borderId="0" xfId="5" applyFont="1" applyAlignment="1">
      <alignment horizontal="center"/>
    </xf>
    <xf numFmtId="173" fontId="36" fillId="0" borderId="0" xfId="5" applyNumberFormat="1" applyFont="1"/>
    <xf numFmtId="43" fontId="36" fillId="0" borderId="0" xfId="5" applyNumberFormat="1" applyFont="1"/>
    <xf numFmtId="0" fontId="34" fillId="0" borderId="0" xfId="5" applyFont="1" applyAlignment="1">
      <alignment horizontal="left" vertical="top" wrapText="1"/>
    </xf>
    <xf numFmtId="0" fontId="51" fillId="0" borderId="0" xfId="5" applyFont="1"/>
    <xf numFmtId="0" fontId="52" fillId="8" borderId="0" xfId="5" applyFont="1" applyFill="1"/>
    <xf numFmtId="0" fontId="53" fillId="8" borderId="0" xfId="5" applyFont="1" applyFill="1"/>
    <xf numFmtId="0" fontId="36" fillId="8" borderId="0" xfId="5" applyFont="1" applyFill="1"/>
    <xf numFmtId="0" fontId="54" fillId="0" borderId="0" xfId="5" applyFont="1"/>
    <xf numFmtId="0" fontId="53" fillId="0" borderId="0" xfId="5" applyFont="1"/>
    <xf numFmtId="0" fontId="55" fillId="0" borderId="16" xfId="5" applyFont="1" applyBorder="1" applyAlignment="1">
      <alignment horizontal="left" vertical="center"/>
    </xf>
    <xf numFmtId="0" fontId="49" fillId="0" borderId="16" xfId="5" applyFont="1" applyBorder="1"/>
    <xf numFmtId="0" fontId="36" fillId="0" borderId="16" xfId="5" applyFont="1" applyBorder="1"/>
    <xf numFmtId="0" fontId="55" fillId="0" borderId="16" xfId="5" applyFont="1" applyBorder="1" applyAlignment="1">
      <alignment horizontal="center" vertical="center"/>
    </xf>
    <xf numFmtId="0" fontId="35" fillId="0" borderId="0" xfId="5" applyFont="1" applyAlignment="1">
      <alignment vertical="center"/>
    </xf>
    <xf numFmtId="0" fontId="56" fillId="0" borderId="0" xfId="5" applyFont="1" applyAlignment="1">
      <alignment vertical="center"/>
    </xf>
    <xf numFmtId="0" fontId="35" fillId="0" borderId="0" xfId="5" applyFont="1" applyAlignment="1">
      <alignment horizontal="left" vertical="center"/>
    </xf>
    <xf numFmtId="0" fontId="35" fillId="0" borderId="0" xfId="5" applyFont="1" applyAlignment="1">
      <alignment horizontal="center" vertical="center" wrapText="1"/>
    </xf>
    <xf numFmtId="174" fontId="36" fillId="0" borderId="0" xfId="5" applyNumberFormat="1" applyFont="1"/>
    <xf numFmtId="0" fontId="36" fillId="0" borderId="0" xfId="5" applyFont="1" applyAlignment="1">
      <alignment vertical="center"/>
    </xf>
    <xf numFmtId="0" fontId="35" fillId="0" borderId="0" xfId="5" applyFont="1" applyAlignment="1">
      <alignment horizontal="right" vertical="center"/>
    </xf>
    <xf numFmtId="0" fontId="57" fillId="0" borderId="16" xfId="5" applyFont="1" applyBorder="1" applyAlignment="1">
      <alignment horizontal="center" vertical="center"/>
    </xf>
    <xf numFmtId="0" fontId="55" fillId="0" borderId="16" xfId="5" applyFont="1" applyBorder="1" applyAlignment="1">
      <alignment horizontal="center" vertical="top" wrapText="1"/>
    </xf>
    <xf numFmtId="0" fontId="58" fillId="0" borderId="0" xfId="5" applyFont="1"/>
    <xf numFmtId="0" fontId="59" fillId="0" borderId="0" xfId="5" applyFont="1" applyAlignment="1">
      <alignment horizontal="center"/>
    </xf>
    <xf numFmtId="0" fontId="35" fillId="0" borderId="16" xfId="5" applyFont="1" applyBorder="1" applyAlignment="1">
      <alignment horizontal="center" vertical="center"/>
    </xf>
    <xf numFmtId="0" fontId="35" fillId="0" borderId="0" xfId="5" applyFont="1" applyAlignment="1">
      <alignment vertical="top" wrapText="1"/>
    </xf>
    <xf numFmtId="0" fontId="35" fillId="0" borderId="17" xfId="5" applyFont="1" applyBorder="1" applyAlignment="1">
      <alignment horizontal="center" vertical="center" wrapText="1"/>
    </xf>
    <xf numFmtId="0" fontId="35" fillId="0" borderId="16" xfId="5" applyFont="1" applyBorder="1"/>
    <xf numFmtId="0" fontId="35" fillId="0" borderId="16" xfId="5" applyFont="1" applyBorder="1" applyAlignment="1">
      <alignment horizontal="center" vertical="center" wrapText="1"/>
    </xf>
    <xf numFmtId="0" fontId="35" fillId="0" borderId="0" xfId="5" applyFont="1" applyAlignment="1">
      <alignment horizontal="left" vertical="top" wrapText="1"/>
    </xf>
    <xf numFmtId="0" fontId="34" fillId="0" borderId="0" xfId="5" applyFont="1"/>
    <xf numFmtId="0" fontId="34" fillId="0" borderId="0" xfId="5" applyFont="1" applyAlignment="1">
      <alignment horizontal="left" vertical="center"/>
    </xf>
    <xf numFmtId="0" fontId="45" fillId="0" borderId="0" xfId="5" applyFont="1" applyAlignment="1">
      <alignment vertical="center"/>
    </xf>
    <xf numFmtId="0" fontId="52" fillId="8" borderId="0" xfId="5" applyFont="1" applyFill="1" applyAlignment="1">
      <alignment vertical="center"/>
    </xf>
    <xf numFmtId="0" fontId="53" fillId="8" borderId="0" xfId="5" applyFont="1" applyFill="1" applyAlignment="1">
      <alignment vertical="center"/>
    </xf>
    <xf numFmtId="0" fontId="36" fillId="8" borderId="0" xfId="5" applyFont="1" applyFill="1" applyAlignment="1">
      <alignment vertical="center"/>
    </xf>
    <xf numFmtId="0" fontId="38" fillId="0" borderId="0" xfId="5" applyFont="1"/>
    <xf numFmtId="0" fontId="52" fillId="0" borderId="0" xfId="5" applyFont="1"/>
    <xf numFmtId="0" fontId="35" fillId="0" borderId="16" xfId="5" applyFont="1" applyBorder="1" applyAlignment="1">
      <alignment horizontal="left" vertical="center"/>
    </xf>
    <xf numFmtId="0" fontId="35" fillId="0" borderId="17" xfId="5" applyFont="1" applyBorder="1" applyAlignment="1">
      <alignment vertical="center"/>
    </xf>
    <xf numFmtId="0" fontId="35" fillId="0" borderId="17" xfId="5" applyFont="1" applyBorder="1" applyAlignment="1">
      <alignment horizontal="center" vertical="center"/>
    </xf>
    <xf numFmtId="0" fontId="35" fillId="0" borderId="16" xfId="5" applyFont="1" applyBorder="1" applyAlignment="1">
      <alignment vertical="center"/>
    </xf>
    <xf numFmtId="0" fontId="35" fillId="0" borderId="0" xfId="5" applyFont="1" applyAlignment="1">
      <alignment vertical="center" wrapText="1"/>
    </xf>
    <xf numFmtId="0" fontId="35" fillId="0" borderId="16" xfId="5" applyFont="1" applyBorder="1" applyAlignment="1">
      <alignment vertical="center" wrapText="1"/>
    </xf>
    <xf numFmtId="0" fontId="61" fillId="0" borderId="0" xfId="5" applyFont="1" applyAlignment="1">
      <alignment horizontal="center" vertical="center"/>
    </xf>
    <xf numFmtId="0" fontId="35" fillId="0" borderId="0" xfId="5" applyFont="1" applyAlignment="1">
      <alignment horizontal="right" vertical="top"/>
    </xf>
    <xf numFmtId="0" fontId="35" fillId="0" borderId="16" xfId="5" applyFont="1" applyBorder="1" applyAlignment="1">
      <alignment horizontal="right" vertical="center"/>
    </xf>
    <xf numFmtId="17" fontId="35" fillId="0" borderId="0" xfId="5" applyNumberFormat="1" applyFont="1" applyAlignment="1">
      <alignment horizontal="center" vertical="center"/>
    </xf>
    <xf numFmtId="17" fontId="35" fillId="0" borderId="16" xfId="5" applyNumberFormat="1" applyFont="1" applyBorder="1" applyAlignment="1">
      <alignment horizontal="center" vertical="center"/>
    </xf>
    <xf numFmtId="0" fontId="35" fillId="0" borderId="0" xfId="5" applyFont="1" applyAlignment="1">
      <alignment horizontal="right" vertical="center" wrapText="1"/>
    </xf>
    <xf numFmtId="0" fontId="61" fillId="0" borderId="16" xfId="5" applyFont="1" applyBorder="1" applyAlignment="1">
      <alignment horizontal="center" vertical="center"/>
    </xf>
    <xf numFmtId="0" fontId="35" fillId="0" borderId="17" xfId="5" applyFont="1" applyBorder="1" applyAlignment="1">
      <alignment vertical="top"/>
    </xf>
    <xf numFmtId="0" fontId="35" fillId="0" borderId="17" xfId="5" applyFont="1" applyBorder="1"/>
    <xf numFmtId="0" fontId="34" fillId="0" borderId="0" xfId="5" applyFont="1" applyAlignment="1">
      <alignment horizontal="left" vertical="top"/>
    </xf>
    <xf numFmtId="0" fontId="62" fillId="0" borderId="0" xfId="5" applyFont="1" applyAlignment="1">
      <alignment horizontal="left" vertical="top"/>
    </xf>
    <xf numFmtId="0" fontId="63" fillId="0" borderId="0" xfId="5" applyFont="1"/>
    <xf numFmtId="0" fontId="64" fillId="0" borderId="0" xfId="5" applyFont="1" applyAlignment="1">
      <alignment horizontal="left" vertical="top"/>
    </xf>
    <xf numFmtId="0" fontId="65" fillId="0" borderId="0" xfId="5" applyFont="1" applyAlignment="1">
      <alignment horizontal="left" vertical="top"/>
    </xf>
    <xf numFmtId="0" fontId="66" fillId="0" borderId="0" xfId="5" applyFont="1" applyAlignment="1">
      <alignment horizontal="left" vertical="top"/>
    </xf>
    <xf numFmtId="0" fontId="51" fillId="0" borderId="0" xfId="5" applyFont="1" applyAlignment="1">
      <alignment vertical="center"/>
    </xf>
    <xf numFmtId="0" fontId="48" fillId="0" borderId="0" xfId="5" applyFont="1" applyAlignment="1">
      <alignment horizontal="left" vertical="center"/>
    </xf>
    <xf numFmtId="0" fontId="36" fillId="0" borderId="0" xfId="5" applyFont="1" applyAlignment="1">
      <alignment wrapText="1"/>
    </xf>
    <xf numFmtId="0" fontId="36" fillId="0" borderId="0" xfId="5" applyFont="1" applyAlignment="1">
      <alignment horizontal="right" vertical="center"/>
    </xf>
    <xf numFmtId="0" fontId="67" fillId="0" borderId="0" xfId="5" applyFont="1" applyAlignment="1">
      <alignment horizontal="center"/>
    </xf>
    <xf numFmtId="0" fontId="35" fillId="0" borderId="0" xfId="5" applyFont="1" applyAlignment="1">
      <alignment horizontal="left"/>
    </xf>
    <xf numFmtId="0" fontId="35" fillId="0" borderId="0" xfId="5" applyFont="1" applyAlignment="1">
      <alignment horizontal="left" vertical="top"/>
    </xf>
    <xf numFmtId="0" fontId="35" fillId="0" borderId="0" xfId="5" applyFont="1" applyAlignment="1">
      <alignment wrapText="1"/>
    </xf>
    <xf numFmtId="0" fontId="47" fillId="0" borderId="16" xfId="5" applyFont="1" applyBorder="1" applyAlignment="1">
      <alignment horizontal="center"/>
    </xf>
    <xf numFmtId="0" fontId="35" fillId="0" borderId="0" xfId="5" applyFont="1" applyAlignment="1">
      <alignment horizontal="left" indent="2"/>
    </xf>
    <xf numFmtId="0" fontId="35" fillId="0" borderId="0" xfId="5" applyFont="1" applyAlignment="1">
      <alignment horizontal="left" vertical="top" indent="2"/>
    </xf>
    <xf numFmtId="0" fontId="34" fillId="0" borderId="0" xfId="5" applyFont="1" applyAlignment="1">
      <alignment horizontal="left" vertical="top" indent="2"/>
    </xf>
    <xf numFmtId="0" fontId="34" fillId="0" borderId="0" xfId="5" applyFont="1" applyAlignment="1">
      <alignment wrapText="1"/>
    </xf>
    <xf numFmtId="0" fontId="34" fillId="0" borderId="0" xfId="5" applyFont="1" applyAlignment="1">
      <alignment horizontal="right" vertical="center"/>
    </xf>
    <xf numFmtId="0" fontId="34" fillId="0" borderId="0" xfId="5" applyFont="1" applyAlignment="1">
      <alignment horizontal="center" vertical="center"/>
    </xf>
    <xf numFmtId="0" fontId="36" fillId="0" borderId="0" xfId="5" applyFont="1" applyAlignment="1">
      <alignment horizontal="center" vertical="center"/>
    </xf>
    <xf numFmtId="0" fontId="68" fillId="0" borderId="0" xfId="5" applyFont="1" applyAlignment="1">
      <alignment horizontal="left" vertical="top"/>
    </xf>
    <xf numFmtId="0" fontId="35" fillId="0" borderId="0" xfId="5" applyFont="1" applyAlignment="1">
      <alignment horizontal="left" indent="3"/>
    </xf>
    <xf numFmtId="172" fontId="47" fillId="0" borderId="0" xfId="7" applyNumberFormat="1" applyFont="1"/>
    <xf numFmtId="172" fontId="35" fillId="0" borderId="0" xfId="5" applyNumberFormat="1" applyFont="1"/>
    <xf numFmtId="168" fontId="35" fillId="0" borderId="0" xfId="6" applyNumberFormat="1" applyFont="1" applyAlignment="1">
      <alignment horizontal="left"/>
    </xf>
    <xf numFmtId="168" fontId="35" fillId="0" borderId="0" xfId="6" applyNumberFormat="1" applyFont="1"/>
    <xf numFmtId="10" fontId="35" fillId="0" borderId="0" xfId="5" applyNumberFormat="1" applyFont="1" applyAlignment="1">
      <alignment horizontal="right"/>
    </xf>
    <xf numFmtId="10" fontId="35" fillId="0" borderId="0" xfId="2" applyNumberFormat="1" applyFont="1"/>
    <xf numFmtId="0" fontId="47" fillId="0" borderId="0" xfId="5" applyFont="1" applyAlignment="1">
      <alignment horizontal="left" indent="3"/>
    </xf>
    <xf numFmtId="0" fontId="47" fillId="0" borderId="0" xfId="5" applyFont="1" applyAlignment="1">
      <alignment horizontal="left"/>
    </xf>
    <xf numFmtId="172" fontId="47" fillId="0" borderId="15" xfId="7" applyNumberFormat="1" applyFont="1" applyBorder="1"/>
    <xf numFmtId="0" fontId="47" fillId="0" borderId="0" xfId="5" applyFont="1" applyAlignment="1">
      <alignment horizontal="center"/>
    </xf>
    <xf numFmtId="0" fontId="34" fillId="0" borderId="0" xfId="5" applyFont="1" applyAlignment="1">
      <alignment vertical="top"/>
    </xf>
    <xf numFmtId="0" fontId="25" fillId="0" borderId="0" xfId="5" applyAlignment="1">
      <alignment vertical="top"/>
    </xf>
    <xf numFmtId="0" fontId="54" fillId="8" borderId="0" xfId="5" applyFont="1" applyFill="1" applyAlignment="1">
      <alignment vertical="center"/>
    </xf>
    <xf numFmtId="172" fontId="47" fillId="0" borderId="0" xfId="5" applyNumberFormat="1" applyFont="1"/>
    <xf numFmtId="43" fontId="35" fillId="0" borderId="0" xfId="8" applyNumberFormat="1" applyFont="1" applyAlignment="1">
      <alignment horizontal="center" vertical="center"/>
    </xf>
    <xf numFmtId="0" fontId="69" fillId="0" borderId="0" xfId="5" applyFont="1"/>
    <xf numFmtId="0" fontId="69" fillId="0" borderId="0" xfId="5" applyFont="1" applyAlignment="1">
      <alignment horizontal="center"/>
    </xf>
    <xf numFmtId="0" fontId="38" fillId="8" borderId="0" xfId="5" applyFont="1" applyFill="1"/>
    <xf numFmtId="0" fontId="54" fillId="8" borderId="0" xfId="5" applyFont="1" applyFill="1"/>
    <xf numFmtId="0" fontId="45" fillId="8" borderId="0" xfId="5" applyFont="1" applyFill="1"/>
    <xf numFmtId="0" fontId="45" fillId="0" borderId="0" xfId="5" applyFont="1" applyAlignment="1">
      <alignment vertical="top"/>
    </xf>
    <xf numFmtId="5" fontId="35" fillId="0" borderId="0" xfId="7" applyNumberFormat="1" applyFont="1" applyAlignment="1">
      <alignment horizontal="center"/>
    </xf>
    <xf numFmtId="175" fontId="36" fillId="0" borderId="0" xfId="5" applyNumberFormat="1" applyFont="1"/>
    <xf numFmtId="3" fontId="35" fillId="0" borderId="0" xfId="7" applyNumberFormat="1" applyFont="1" applyAlignment="1">
      <alignment horizontal="center"/>
    </xf>
    <xf numFmtId="172" fontId="36" fillId="0" borderId="0" xfId="5" applyNumberFormat="1" applyFont="1"/>
    <xf numFmtId="0" fontId="70" fillId="0" borderId="0" xfId="5" applyFont="1"/>
    <xf numFmtId="10" fontId="35" fillId="0" borderId="0" xfId="8" applyNumberFormat="1" applyFont="1" applyAlignment="1">
      <alignment horizontal="center"/>
    </xf>
    <xf numFmtId="2" fontId="35" fillId="0" borderId="0" xfId="5" applyNumberFormat="1" applyFont="1" applyAlignment="1">
      <alignment horizontal="center"/>
    </xf>
    <xf numFmtId="0" fontId="62" fillId="0" borderId="0" xfId="5" applyFont="1"/>
    <xf numFmtId="0" fontId="58" fillId="0" borderId="0" xfId="5" applyFont="1" applyAlignment="1">
      <alignment vertical="top"/>
    </xf>
    <xf numFmtId="2" fontId="58" fillId="0" borderId="0" xfId="5" applyNumberFormat="1" applyFont="1" applyAlignment="1">
      <alignment horizontal="center"/>
    </xf>
    <xf numFmtId="0" fontId="67" fillId="0" borderId="0" xfId="5" applyFont="1"/>
    <xf numFmtId="0" fontId="43" fillId="0" borderId="0" xfId="5" applyFont="1" applyAlignment="1">
      <alignment horizontal="right"/>
    </xf>
    <xf numFmtId="3" fontId="35" fillId="0" borderId="0" xfId="5" applyNumberFormat="1" applyFont="1" applyAlignment="1">
      <alignment horizontal="right"/>
    </xf>
    <xf numFmtId="9" fontId="35" fillId="0" borderId="0" xfId="8" applyFont="1" applyAlignment="1">
      <alignment horizontal="right"/>
    </xf>
    <xf numFmtId="0" fontId="43" fillId="0" borderId="0" xfId="5" applyFont="1" applyAlignment="1">
      <alignment horizontal="left"/>
    </xf>
    <xf numFmtId="0" fontId="43" fillId="0" borderId="0" xfId="5" applyFont="1" applyAlignment="1">
      <alignment horizontal="center"/>
    </xf>
    <xf numFmtId="0" fontId="49" fillId="0" borderId="0" xfId="5" applyFont="1" applyAlignment="1">
      <alignment horizontal="center"/>
    </xf>
    <xf numFmtId="0" fontId="72" fillId="0" borderId="0" xfId="5" applyFont="1"/>
    <xf numFmtId="3" fontId="47" fillId="0" borderId="15" xfId="5" applyNumberFormat="1" applyFont="1" applyBorder="1" applyAlignment="1">
      <alignment horizontal="right"/>
    </xf>
    <xf numFmtId="10" fontId="47" fillId="0" borderId="15" xfId="5" applyNumberFormat="1" applyFont="1" applyBorder="1" applyAlignment="1">
      <alignment horizontal="right"/>
    </xf>
    <xf numFmtId="168" fontId="47" fillId="0" borderId="15" xfId="6" applyNumberFormat="1" applyFont="1" applyBorder="1" applyAlignment="1">
      <alignment horizontal="right"/>
    </xf>
    <xf numFmtId="10" fontId="69" fillId="0" borderId="0" xfId="5" applyNumberFormat="1" applyFont="1" applyAlignment="1">
      <alignment horizontal="center"/>
    </xf>
    <xf numFmtId="3" fontId="47" fillId="0" borderId="15" xfId="5" applyNumberFormat="1" applyFont="1" applyBorder="1"/>
    <xf numFmtId="10" fontId="47" fillId="0" borderId="15" xfId="5" applyNumberFormat="1" applyFont="1" applyBorder="1"/>
    <xf numFmtId="168" fontId="47" fillId="0" borderId="15" xfId="6" applyNumberFormat="1" applyFont="1" applyBorder="1"/>
    <xf numFmtId="168" fontId="72" fillId="0" borderId="0" xfId="1" applyNumberFormat="1" applyFont="1"/>
    <xf numFmtId="168" fontId="36" fillId="0" borderId="0" xfId="1" applyNumberFormat="1" applyFont="1"/>
    <xf numFmtId="16" fontId="36" fillId="0" borderId="0" xfId="5" applyNumberFormat="1" applyFont="1"/>
    <xf numFmtId="43" fontId="36" fillId="0" borderId="0" xfId="1" applyFont="1"/>
    <xf numFmtId="3" fontId="47" fillId="9" borderId="15" xfId="5" applyNumberFormat="1" applyFont="1" applyFill="1" applyBorder="1"/>
    <xf numFmtId="10" fontId="47" fillId="9" borderId="15" xfId="5" applyNumberFormat="1" applyFont="1" applyFill="1" applyBorder="1"/>
    <xf numFmtId="168" fontId="47" fillId="9" borderId="15" xfId="6" applyNumberFormat="1" applyFont="1" applyFill="1" applyBorder="1"/>
    <xf numFmtId="10" fontId="69" fillId="0" borderId="0" xfId="5" applyNumberFormat="1" applyFont="1"/>
    <xf numFmtId="0" fontId="73" fillId="0" borderId="0" xfId="5" applyFont="1" applyAlignment="1">
      <alignment vertical="top"/>
    </xf>
    <xf numFmtId="0" fontId="32" fillId="0" borderId="18" xfId="5" applyFont="1" applyBorder="1"/>
    <xf numFmtId="3" fontId="47" fillId="0" borderId="0" xfId="5" applyNumberFormat="1" applyFont="1" applyAlignment="1">
      <alignment horizontal="right"/>
    </xf>
    <xf numFmtId="10" fontId="47" fillId="0" borderId="0" xfId="5" applyNumberFormat="1" applyFont="1" applyAlignment="1">
      <alignment horizontal="right"/>
    </xf>
    <xf numFmtId="0" fontId="43" fillId="0" borderId="0" xfId="5" applyFont="1" applyAlignment="1">
      <alignment horizontal="right" indent="1"/>
    </xf>
    <xf numFmtId="168" fontId="47" fillId="0" borderId="0" xfId="6" applyNumberFormat="1" applyFont="1"/>
    <xf numFmtId="0" fontId="76" fillId="0" borderId="0" xfId="5" applyFont="1" applyAlignment="1">
      <alignment wrapText="1"/>
    </xf>
    <xf numFmtId="0" fontId="77" fillId="0" borderId="0" xfId="5" applyFont="1" applyAlignment="1">
      <alignment wrapText="1"/>
    </xf>
    <xf numFmtId="10" fontId="35" fillId="0" borderId="0" xfId="8" applyNumberFormat="1" applyFont="1"/>
    <xf numFmtId="10" fontId="25" fillId="0" borderId="0" xfId="2" applyNumberFormat="1" applyFont="1"/>
    <xf numFmtId="0" fontId="32" fillId="0" borderId="0" xfId="5" applyFont="1" applyAlignment="1">
      <alignment horizontal="center"/>
    </xf>
    <xf numFmtId="0" fontId="52" fillId="0" borderId="0" xfId="5" applyFont="1" applyAlignment="1">
      <alignment horizontal="center"/>
    </xf>
    <xf numFmtId="168" fontId="35" fillId="0" borderId="0" xfId="10" applyNumberFormat="1" applyFont="1"/>
    <xf numFmtId="10" fontId="35" fillId="0" borderId="0" xfId="11" applyNumberFormat="1" applyFont="1"/>
    <xf numFmtId="0" fontId="47" fillId="0" borderId="0" xfId="5" applyFont="1" applyAlignment="1">
      <alignment horizontal="left" wrapText="1"/>
    </xf>
    <xf numFmtId="10" fontId="47" fillId="0" borderId="15" xfId="8" applyNumberFormat="1" applyFont="1" applyBorder="1"/>
    <xf numFmtId="10" fontId="47" fillId="0" borderId="0" xfId="8" applyNumberFormat="1" applyFont="1"/>
    <xf numFmtId="168" fontId="47" fillId="0" borderId="15" xfId="5" applyNumberFormat="1" applyFont="1" applyBorder="1" applyAlignment="1">
      <alignment horizontal="center" wrapText="1"/>
    </xf>
    <xf numFmtId="37" fontId="47" fillId="0" borderId="15" xfId="6" applyNumberFormat="1" applyFont="1" applyBorder="1"/>
    <xf numFmtId="168" fontId="25" fillId="0" borderId="0" xfId="1" applyNumberFormat="1" applyFont="1"/>
    <xf numFmtId="43" fontId="25" fillId="0" borderId="0" xfId="5" applyNumberFormat="1"/>
    <xf numFmtId="168" fontId="25" fillId="0" borderId="0" xfId="5" applyNumberFormat="1"/>
    <xf numFmtId="0" fontId="5" fillId="4" borderId="0" xfId="0" applyFont="1" applyFill="1" applyAlignment="1">
      <alignment horizontal="center"/>
    </xf>
    <xf numFmtId="0" fontId="0" fillId="0" borderId="0" xfId="0"/>
    <xf numFmtId="0" fontId="4" fillId="0" borderId="0" xfId="0" applyFont="1" applyAlignment="1">
      <alignment horizontal="left" wrapText="1"/>
    </xf>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78" fillId="0" borderId="0" xfId="0" applyFont="1" applyAlignment="1">
      <alignment horizontal="left" vertical="top" wrapText="1"/>
    </xf>
    <xf numFmtId="0" fontId="47" fillId="0" borderId="16" xfId="5" applyFont="1" applyBorder="1" applyAlignment="1">
      <alignment horizontal="center" vertical="center" wrapText="1"/>
    </xf>
    <xf numFmtId="0" fontId="35" fillId="0" borderId="0" xfId="5" applyFont="1" applyAlignment="1">
      <alignment horizontal="left" vertical="center"/>
    </xf>
    <xf numFmtId="0" fontId="34" fillId="0" borderId="0" xfId="5" applyFont="1" applyAlignment="1">
      <alignment horizontal="left" vertical="center" wrapText="1"/>
    </xf>
    <xf numFmtId="0" fontId="34" fillId="0" borderId="0" xfId="5" applyFont="1" applyAlignment="1">
      <alignment horizontal="left" vertical="top"/>
    </xf>
    <xf numFmtId="0" fontId="34" fillId="0" borderId="0" xfId="5" applyFont="1" applyAlignment="1">
      <alignment horizontal="left" vertical="top" wrapText="1"/>
    </xf>
    <xf numFmtId="0" fontId="47" fillId="0" borderId="16" xfId="5" applyFont="1" applyBorder="1" applyAlignment="1">
      <alignment horizontal="center" wrapText="1"/>
    </xf>
    <xf numFmtId="0" fontId="35" fillId="0" borderId="0" xfId="5" applyFont="1" applyAlignment="1">
      <alignment vertical="center" wrapText="1"/>
    </xf>
    <xf numFmtId="0" fontId="35" fillId="0" borderId="16" xfId="5" applyFont="1" applyBorder="1" applyAlignment="1">
      <alignment horizontal="left" vertical="center" wrapText="1"/>
    </xf>
    <xf numFmtId="0" fontId="35" fillId="0" borderId="0" xfId="5" applyFont="1" applyAlignment="1">
      <alignment horizontal="left" vertical="center" wrapText="1"/>
    </xf>
    <xf numFmtId="0" fontId="55" fillId="0" borderId="16" xfId="5" applyFont="1" applyBorder="1" applyAlignment="1">
      <alignment horizontal="center" vertical="center" wrapText="1"/>
    </xf>
    <xf numFmtId="0" fontId="35" fillId="0" borderId="0" xfId="5" applyFont="1" applyAlignment="1">
      <alignment horizontal="left" vertical="top" wrapText="1"/>
    </xf>
    <xf numFmtId="0" fontId="35" fillId="0" borderId="16" xfId="5" applyFont="1" applyBorder="1" applyAlignment="1">
      <alignment horizontal="left" vertical="top" wrapText="1"/>
    </xf>
    <xf numFmtId="0" fontId="35" fillId="0" borderId="0" xfId="5" applyFont="1" applyAlignment="1">
      <alignment vertical="top" wrapText="1"/>
    </xf>
    <xf numFmtId="0" fontId="35" fillId="0" borderId="16" xfId="5" applyFont="1" applyBorder="1" applyAlignment="1">
      <alignment vertical="top" wrapText="1"/>
    </xf>
    <xf numFmtId="0" fontId="55" fillId="0" borderId="16" xfId="5" applyFont="1" applyBorder="1" applyAlignment="1">
      <alignment horizontal="center" vertical="center"/>
    </xf>
    <xf numFmtId="169" fontId="35" fillId="0" borderId="0" xfId="2" applyNumberFormat="1" applyFont="1" applyAlignment="1">
      <alignment horizontal="center" vertical="center" wrapText="1"/>
    </xf>
    <xf numFmtId="169" fontId="35" fillId="0" borderId="0" xfId="2" applyNumberFormat="1" applyFont="1" applyAlignment="1">
      <alignment horizontal="center" vertical="top" wrapText="1"/>
    </xf>
    <xf numFmtId="169" fontId="35" fillId="0" borderId="0" xfId="5" applyNumberFormat="1" applyFont="1" applyAlignment="1">
      <alignment horizontal="center" vertical="center" wrapText="1"/>
    </xf>
    <xf numFmtId="0" fontId="43" fillId="0" borderId="0" xfId="5" applyFont="1" applyAlignment="1">
      <alignment horizontal="center" vertical="center"/>
    </xf>
    <xf numFmtId="169" fontId="35" fillId="0" borderId="0" xfId="5" applyNumberFormat="1" applyFont="1" applyAlignment="1">
      <alignment horizontal="center" vertical="center"/>
    </xf>
    <xf numFmtId="0" fontId="33" fillId="0" borderId="0" xfId="5" applyFont="1" applyAlignment="1">
      <alignment horizontal="center"/>
    </xf>
    <xf numFmtId="0" fontId="79" fillId="0" borderId="0" xfId="0" applyFont="1" applyAlignment="1">
      <alignment horizontal="left"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80" fillId="0" borderId="0" xfId="0" applyFont="1" applyAlignment="1">
      <alignment horizontal="center" vertical="center" wrapText="1"/>
    </xf>
    <xf numFmtId="14" fontId="80" fillId="0" borderId="0" xfId="0" applyNumberFormat="1" applyFont="1" applyAlignment="1">
      <alignment horizontal="center" vertical="center" wrapText="1"/>
    </xf>
  </cellXfs>
  <cellStyles count="12">
    <cellStyle name="Calculation" xfId="3" builtinId="22"/>
    <cellStyle name="Comma" xfId="1" builtinId="3"/>
    <cellStyle name="Comma 2 2" xfId="10" xr:uid="{F85690D0-3A50-4440-957D-D55F59F4EE81}"/>
    <cellStyle name="Comma 4" xfId="6" xr:uid="{0D787746-A50D-4CFF-BCCC-4CCDBD344F0B}"/>
    <cellStyle name="Currency [0] 3" xfId="9" xr:uid="{904CB25E-EE99-4E9C-BEFB-6D6D3DC2F92E}"/>
    <cellStyle name="Currency 10" xfId="7" xr:uid="{0407F651-3A89-4A03-819E-E57B57D84F80}"/>
    <cellStyle name="Hyperlink" xfId="4" builtinId="8"/>
    <cellStyle name="Normal" xfId="0" builtinId="0"/>
    <cellStyle name="Normal 2 2" xfId="5" xr:uid="{930C59F4-9915-4206-A245-905674334418}"/>
    <cellStyle name="Percent" xfId="2" builtinId="5"/>
    <cellStyle name="Percent 2" xfId="11" xr:uid="{CC1D3BB4-3064-4078-9C9E-E3E3698F9DF2}"/>
    <cellStyle name="Percent 3" xfId="8" xr:uid="{FC0F79AC-4038-41DB-9690-48B40E5BCA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755233</xdr:colOff>
      <xdr:row>19</xdr:row>
      <xdr:rowOff>126094</xdr:rowOff>
    </xdr:to>
    <xdr:pic>
      <xdr:nvPicPr>
        <xdr:cNvPr id="2" name="Picture 1">
          <a:extLst>
            <a:ext uri="{FF2B5EF4-FFF2-40B4-BE49-F238E27FC236}">
              <a16:creationId xmlns:a16="http://schemas.microsoft.com/office/drawing/2014/main" id="{7A8FE5E0-A194-487B-98B5-A649AEABFB2B}"/>
            </a:ext>
          </a:extLst>
        </xdr:cNvPr>
        <xdr:cNvPicPr>
          <a:picLocks noChangeAspect="1"/>
        </xdr:cNvPicPr>
      </xdr:nvPicPr>
      <xdr:blipFill>
        <a:blip xmlns:r="http://schemas.openxmlformats.org/officeDocument/2006/relationships" r:embed="rId1"/>
        <a:stretch>
          <a:fillRect/>
        </a:stretch>
      </xdr:blipFill>
      <xdr:spPr>
        <a:xfrm>
          <a:off x="2101215" y="3549016"/>
          <a:ext cx="4549993" cy="1444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39C35480-3743-495E-8BF0-E82DAA464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49</xdr:row>
      <xdr:rowOff>42862</xdr:rowOff>
    </xdr:from>
    <xdr:to>
      <xdr:col>30</xdr:col>
      <xdr:colOff>425450</xdr:colOff>
      <xdr:row>52</xdr:row>
      <xdr:rowOff>115887</xdr:rowOff>
    </xdr:to>
    <xdr:sp macro="" textlink="">
      <xdr:nvSpPr>
        <xdr:cNvPr id="3" name="TextBox 2">
          <a:extLst>
            <a:ext uri="{FF2B5EF4-FFF2-40B4-BE49-F238E27FC236}">
              <a16:creationId xmlns:a16="http://schemas.microsoft.com/office/drawing/2014/main" id="{42D20F23-40C9-4BAE-BA9C-CF1F1CA86D6A}"/>
            </a:ext>
          </a:extLst>
        </xdr:cNvPr>
        <xdr:cNvSpPr txBox="1"/>
      </xdr:nvSpPr>
      <xdr:spPr>
        <a:xfrm>
          <a:off x="32204025" y="15921037"/>
          <a:ext cx="873125" cy="77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1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t="str">
            <v>Data</v>
          </cell>
        </row>
        <row r="2">
          <cell r="A2" t="str">
            <v>INDLTVBUCK2</v>
          </cell>
          <cell r="B2" t="str">
            <v>Sum of BALANCE</v>
          </cell>
          <cell r="C2" t="str">
            <v>Count of ACCTNUM</v>
          </cell>
        </row>
        <row r="3">
          <cell r="A3" t="str">
            <v>00 &lt;= 40</v>
          </cell>
          <cell r="B3">
            <v>13636927314.079943</v>
          </cell>
          <cell r="C3">
            <v>65925</v>
          </cell>
        </row>
        <row r="4">
          <cell r="A4" t="str">
            <v>40 &lt;= 50</v>
          </cell>
          <cell r="B4">
            <v>12194855719.110014</v>
          </cell>
          <cell r="C4">
            <v>42912</v>
          </cell>
        </row>
        <row r="5">
          <cell r="A5" t="str">
            <v>50 &lt;= 60</v>
          </cell>
          <cell r="B5">
            <v>13664753964.829937</v>
          </cell>
          <cell r="C5">
            <v>43546</v>
          </cell>
        </row>
        <row r="6">
          <cell r="A6" t="str">
            <v>60 &lt;= 70</v>
          </cell>
          <cell r="B6">
            <v>16145380380.680079</v>
          </cell>
          <cell r="C6">
            <v>48519</v>
          </cell>
        </row>
        <row r="7">
          <cell r="A7" t="str">
            <v>70 &lt;= 80</v>
          </cell>
          <cell r="B7">
            <v>9243172663.0099583</v>
          </cell>
          <cell r="C7">
            <v>25792</v>
          </cell>
        </row>
        <row r="8">
          <cell r="A8" t="str">
            <v>80 &lt;= 90</v>
          </cell>
          <cell r="B8">
            <v>170943601.4199999</v>
          </cell>
          <cell r="C8">
            <v>446</v>
          </cell>
        </row>
        <row r="9">
          <cell r="A9" t="str">
            <v>Grand Total</v>
          </cell>
          <cell r="B9">
            <v>65056033643.129471</v>
          </cell>
          <cell r="C9">
            <v>227140</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24462-7A95-4656-9736-72B5DF912DF3}">
  <sheetPr>
    <tabColor rgb="FF847A75"/>
  </sheetPr>
  <dimension ref="B1:M38"/>
  <sheetViews>
    <sheetView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19" t="s">
        <v>1</v>
      </c>
      <c r="F6" s="319"/>
      <c r="G6" s="319"/>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44218</v>
      </c>
      <c r="H9" s="5"/>
      <c r="I9" s="5"/>
      <c r="J9" s="6"/>
    </row>
    <row r="10" spans="2:10" ht="21" x14ac:dyDescent="0.25">
      <c r="B10" s="4"/>
      <c r="C10" s="5"/>
      <c r="D10" s="5"/>
      <c r="E10" s="5"/>
      <c r="F10" s="11" t="s">
        <v>5</v>
      </c>
      <c r="G10" s="12">
        <v>44196</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20" t="s">
        <v>7</v>
      </c>
      <c r="E24" s="321" t="s">
        <v>8</v>
      </c>
      <c r="F24" s="321"/>
      <c r="G24" s="321"/>
      <c r="H24" s="321"/>
      <c r="I24" s="5"/>
      <c r="J24" s="6"/>
    </row>
    <row r="25" spans="2:10" x14ac:dyDescent="0.25">
      <c r="B25" s="4"/>
      <c r="C25" s="5"/>
      <c r="D25" s="5"/>
      <c r="H25" s="5"/>
      <c r="I25" s="5"/>
      <c r="J25" s="6"/>
    </row>
    <row r="26" spans="2:10" x14ac:dyDescent="0.25">
      <c r="B26" s="4"/>
      <c r="C26" s="5"/>
      <c r="D26" s="320" t="s">
        <v>9</v>
      </c>
      <c r="E26" s="321"/>
      <c r="F26" s="321"/>
      <c r="G26" s="321"/>
      <c r="H26" s="321"/>
      <c r="I26" s="5"/>
      <c r="J26" s="6"/>
    </row>
    <row r="27" spans="2:10" x14ac:dyDescent="0.25">
      <c r="B27" s="4"/>
      <c r="C27" s="5"/>
      <c r="D27" s="16"/>
      <c r="E27" s="16"/>
      <c r="F27" s="16"/>
      <c r="G27" s="16"/>
      <c r="H27" s="16"/>
      <c r="I27" s="5"/>
      <c r="J27" s="6"/>
    </row>
    <row r="28" spans="2:10" x14ac:dyDescent="0.25">
      <c r="B28" s="4"/>
      <c r="C28" s="5"/>
      <c r="D28" s="320" t="s">
        <v>10</v>
      </c>
      <c r="E28" s="321" t="s">
        <v>8</v>
      </c>
      <c r="F28" s="321"/>
      <c r="G28" s="321"/>
      <c r="H28" s="321"/>
      <c r="I28" s="5"/>
      <c r="J28" s="6"/>
    </row>
    <row r="29" spans="2:10" x14ac:dyDescent="0.25">
      <c r="B29" s="4"/>
      <c r="C29" s="5"/>
      <c r="I29" s="5"/>
      <c r="J29" s="6"/>
    </row>
    <row r="30" spans="2:10" x14ac:dyDescent="0.25">
      <c r="B30" s="4"/>
      <c r="C30" s="5"/>
      <c r="D30" s="320" t="s">
        <v>11</v>
      </c>
      <c r="E30" s="321" t="s">
        <v>8</v>
      </c>
      <c r="F30" s="321"/>
      <c r="G30" s="321"/>
      <c r="H30" s="321"/>
      <c r="I30" s="5"/>
      <c r="J30" s="6"/>
    </row>
    <row r="31" spans="2:10" x14ac:dyDescent="0.25">
      <c r="B31" s="4"/>
      <c r="C31" s="5"/>
      <c r="D31" s="5"/>
      <c r="E31" s="5"/>
      <c r="F31" s="5"/>
      <c r="G31" s="5"/>
      <c r="H31" s="5"/>
      <c r="I31" s="5"/>
      <c r="J31" s="6"/>
    </row>
    <row r="32" spans="2:10" x14ac:dyDescent="0.25">
      <c r="B32" s="4"/>
      <c r="C32" s="5"/>
      <c r="D32" s="316" t="s">
        <v>12</v>
      </c>
      <c r="E32" s="317"/>
      <c r="F32" s="317"/>
      <c r="G32" s="317"/>
      <c r="H32" s="317"/>
      <c r="I32" s="5"/>
      <c r="J32" s="6"/>
    </row>
    <row r="33" spans="2:13" x14ac:dyDescent="0.25">
      <c r="B33" s="4"/>
      <c r="C33" s="5"/>
      <c r="D33" s="5"/>
      <c r="E33" s="5"/>
      <c r="F33" s="15"/>
      <c r="G33" s="5"/>
      <c r="H33" s="5"/>
      <c r="I33" s="5"/>
      <c r="J33" s="6"/>
    </row>
    <row r="34" spans="2:13" x14ac:dyDescent="0.25">
      <c r="B34" s="4"/>
      <c r="C34" s="5"/>
      <c r="D34" s="316" t="s">
        <v>13</v>
      </c>
      <c r="E34" s="317"/>
      <c r="F34" s="317"/>
      <c r="G34" s="317"/>
      <c r="H34" s="317"/>
      <c r="I34" s="5"/>
      <c r="J34" s="6"/>
    </row>
    <row r="35" spans="2:13" x14ac:dyDescent="0.25">
      <c r="B35" s="4"/>
      <c r="C35" s="5"/>
      <c r="I35" s="5"/>
      <c r="J35" s="6"/>
    </row>
    <row r="36" spans="2:13" ht="15.75" thickBot="1" x14ac:dyDescent="0.3">
      <c r="B36" s="17"/>
      <c r="C36" s="18"/>
      <c r="D36" s="18"/>
      <c r="E36" s="18"/>
      <c r="F36" s="18"/>
      <c r="G36" s="18"/>
      <c r="H36" s="18"/>
      <c r="I36" s="18"/>
      <c r="J36" s="19"/>
    </row>
    <row r="38" spans="2:13" x14ac:dyDescent="0.25">
      <c r="B38" s="318" t="s">
        <v>14</v>
      </c>
      <c r="C38" s="318"/>
      <c r="D38" s="318"/>
      <c r="E38" s="318"/>
      <c r="F38" s="318"/>
      <c r="G38" s="318"/>
      <c r="H38" s="318"/>
      <c r="I38" s="318"/>
      <c r="J38" s="318"/>
      <c r="K38" s="318"/>
      <c r="L38" s="318"/>
      <c r="M38" s="318"/>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A3932308-FBFB-4231-BA10-C48A6894117A}"/>
    <hyperlink ref="D26:H26" location="'B1. HTT Mortgage Assets'!A1" display="Worksheet B1: HTT Mortgage Assets" xr:uid="{2B674FE6-0F78-4340-BAEE-4AD537B5B439}"/>
    <hyperlink ref="D28:H28" location="'C. HTT Harmonised Glossary'!A1" display="Worksheet C: HTT Harmonised Glossary" xr:uid="{93CF9639-9EE4-4A8D-98F3-728A28444FB9}"/>
    <hyperlink ref="D30:H30" location="Disclaimer!A1" display="Disclaimer" xr:uid="{9CABDFAD-0939-4A97-973A-D1BDA009E24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3E42-BD36-4BC0-9CEF-A1520ED989A5}">
  <sheetPr>
    <tabColor rgb="FFE36E00"/>
  </sheetPr>
  <dimension ref="A1:N413"/>
  <sheetViews>
    <sheetView tabSelected="1" zoomScaleNormal="100"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1"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31.5" x14ac:dyDescent="0.25">
      <c r="A1" s="20" t="s">
        <v>15</v>
      </c>
      <c r="B1" s="20"/>
      <c r="C1" s="21"/>
      <c r="D1" s="21"/>
      <c r="E1" s="21"/>
      <c r="F1" s="22" t="s">
        <v>16</v>
      </c>
      <c r="H1" s="21"/>
      <c r="I1" s="20"/>
      <c r="J1" s="21"/>
      <c r="K1" s="21"/>
      <c r="L1" s="21"/>
      <c r="M1" s="21"/>
    </row>
    <row r="2" spans="1:13" ht="15.75" thickBot="1" x14ac:dyDescent="0.3">
      <c r="A2" s="21"/>
      <c r="B2" s="23"/>
      <c r="C2" s="23"/>
      <c r="D2" s="21"/>
      <c r="E2" s="21"/>
      <c r="F2" s="21"/>
      <c r="H2" s="21"/>
      <c r="L2" s="21"/>
      <c r="M2" s="21"/>
    </row>
    <row r="3" spans="1:13" ht="19.5" thickBot="1" x14ac:dyDescent="0.3">
      <c r="A3" s="25"/>
      <c r="B3" s="26" t="s">
        <v>17</v>
      </c>
      <c r="C3" s="27" t="s">
        <v>18</v>
      </c>
      <c r="D3" s="25"/>
      <c r="E3" s="25"/>
      <c r="F3" s="21"/>
      <c r="G3" s="25"/>
      <c r="H3" s="21"/>
      <c r="L3" s="21"/>
      <c r="M3" s="21"/>
    </row>
    <row r="4" spans="1:13" ht="15.75" thickBot="1" x14ac:dyDescent="0.3">
      <c r="H4" s="21"/>
      <c r="L4" s="21"/>
      <c r="M4" s="21"/>
    </row>
    <row r="5" spans="1:13" ht="18.75" x14ac:dyDescent="0.25">
      <c r="A5" s="28"/>
      <c r="B5" s="29" t="s">
        <v>19</v>
      </c>
      <c r="C5" s="28"/>
      <c r="E5" s="30"/>
      <c r="F5" s="30"/>
      <c r="H5" s="21"/>
      <c r="L5" s="21"/>
      <c r="M5" s="21"/>
    </row>
    <row r="6" spans="1:13" x14ac:dyDescent="0.25">
      <c r="B6" s="31" t="s">
        <v>20</v>
      </c>
      <c r="H6" s="21"/>
      <c r="L6" s="21"/>
      <c r="M6" s="21"/>
    </row>
    <row r="7" spans="1:13" x14ac:dyDescent="0.25">
      <c r="B7" s="32" t="s">
        <v>21</v>
      </c>
      <c r="H7" s="21"/>
      <c r="L7" s="21"/>
      <c r="M7" s="21"/>
    </row>
    <row r="8" spans="1:13" x14ac:dyDescent="0.25">
      <c r="B8" s="32" t="s">
        <v>22</v>
      </c>
      <c r="F8" s="24" t="s">
        <v>23</v>
      </c>
      <c r="H8" s="21"/>
      <c r="L8" s="21"/>
      <c r="M8" s="21"/>
    </row>
    <row r="9" spans="1:13" x14ac:dyDescent="0.25">
      <c r="B9" s="31" t="s">
        <v>24</v>
      </c>
      <c r="H9" s="21"/>
      <c r="L9" s="21"/>
      <c r="M9" s="21"/>
    </row>
    <row r="10" spans="1:13" x14ac:dyDescent="0.25">
      <c r="B10" s="31" t="s">
        <v>25</v>
      </c>
      <c r="H10" s="21"/>
      <c r="L10" s="21"/>
      <c r="M10" s="21"/>
    </row>
    <row r="11" spans="1:13" ht="15.75" thickBot="1" x14ac:dyDescent="0.3">
      <c r="B11" s="33" t="s">
        <v>26</v>
      </c>
      <c r="H11" s="21"/>
      <c r="L11" s="21"/>
      <c r="M11" s="21"/>
    </row>
    <row r="12" spans="1:13" x14ac:dyDescent="0.25">
      <c r="B12" s="34"/>
      <c r="H12" s="21"/>
      <c r="L12" s="21"/>
      <c r="M12" s="21"/>
    </row>
    <row r="13" spans="1:13" ht="37.5" x14ac:dyDescent="0.25">
      <c r="A13" s="35" t="s">
        <v>27</v>
      </c>
      <c r="B13" s="35" t="s">
        <v>20</v>
      </c>
      <c r="C13" s="36"/>
      <c r="D13" s="36"/>
      <c r="E13" s="36"/>
      <c r="F13" s="36"/>
      <c r="G13" s="37"/>
      <c r="H13" s="21"/>
      <c r="L13" s="21"/>
      <c r="M13" s="21"/>
    </row>
    <row r="14" spans="1:13" x14ac:dyDescent="0.25">
      <c r="A14" s="24" t="s">
        <v>28</v>
      </c>
      <c r="B14" s="38" t="s">
        <v>29</v>
      </c>
      <c r="C14" s="24" t="s">
        <v>2</v>
      </c>
      <c r="E14" s="30"/>
      <c r="F14" s="30"/>
      <c r="H14" s="21"/>
      <c r="L14" s="21"/>
      <c r="M14" s="21"/>
    </row>
    <row r="15" spans="1:13" x14ac:dyDescent="0.25">
      <c r="A15" s="24" t="s">
        <v>30</v>
      </c>
      <c r="B15" s="38" t="s">
        <v>31</v>
      </c>
      <c r="C15" s="24" t="s">
        <v>3</v>
      </c>
      <c r="E15" s="30"/>
      <c r="F15" s="30"/>
      <c r="H15" s="21"/>
      <c r="L15" s="21"/>
      <c r="M15" s="21"/>
    </row>
    <row r="16" spans="1:13" ht="45" x14ac:dyDescent="0.25">
      <c r="A16" s="24" t="s">
        <v>32</v>
      </c>
      <c r="B16" s="38" t="s">
        <v>33</v>
      </c>
      <c r="C16" s="39" t="s">
        <v>34</v>
      </c>
      <c r="E16" s="30"/>
      <c r="F16" s="30"/>
      <c r="H16" s="21"/>
      <c r="L16" s="21"/>
      <c r="M16" s="21"/>
    </row>
    <row r="17" spans="1:13" x14ac:dyDescent="0.25">
      <c r="A17" s="24" t="s">
        <v>35</v>
      </c>
      <c r="B17" s="38" t="s">
        <v>36</v>
      </c>
      <c r="C17" s="40">
        <f>Introduction!G10</f>
        <v>44196</v>
      </c>
      <c r="E17" s="30"/>
      <c r="F17" s="30"/>
      <c r="H17" s="21"/>
      <c r="L17" s="21"/>
      <c r="M17" s="21"/>
    </row>
    <row r="18" spans="1:13" outlineLevel="1" x14ac:dyDescent="0.25">
      <c r="A18" s="24" t="s">
        <v>37</v>
      </c>
      <c r="B18" s="41" t="s">
        <v>38</v>
      </c>
      <c r="E18" s="30"/>
      <c r="F18" s="30"/>
      <c r="H18" s="21"/>
      <c r="L18" s="21"/>
      <c r="M18" s="21"/>
    </row>
    <row r="19" spans="1:13" outlineLevel="1" x14ac:dyDescent="0.25">
      <c r="A19" s="24" t="s">
        <v>39</v>
      </c>
      <c r="B19" s="41" t="s">
        <v>40</v>
      </c>
      <c r="E19" s="30"/>
      <c r="F19" s="30"/>
      <c r="H19" s="21"/>
      <c r="L19" s="21"/>
      <c r="M19" s="21"/>
    </row>
    <row r="20" spans="1:13" outlineLevel="1" x14ac:dyDescent="0.25">
      <c r="A20" s="24" t="s">
        <v>41</v>
      </c>
      <c r="B20" s="41"/>
      <c r="E20" s="30"/>
      <c r="F20" s="30"/>
      <c r="H20" s="21"/>
      <c r="L20" s="21"/>
      <c r="M20" s="21"/>
    </row>
    <row r="21" spans="1:13" outlineLevel="1" x14ac:dyDescent="0.25">
      <c r="A21" s="24" t="s">
        <v>42</v>
      </c>
      <c r="B21" s="41"/>
      <c r="E21" s="30"/>
      <c r="F21" s="30"/>
      <c r="H21" s="21"/>
      <c r="L21" s="21"/>
      <c r="M21" s="21"/>
    </row>
    <row r="22" spans="1:13" outlineLevel="1" x14ac:dyDescent="0.25">
      <c r="A22" s="24" t="s">
        <v>43</v>
      </c>
      <c r="B22" s="41"/>
      <c r="E22" s="30"/>
      <c r="F22" s="30"/>
      <c r="H22" s="21"/>
      <c r="L22" s="21"/>
      <c r="M22" s="21"/>
    </row>
    <row r="23" spans="1:13" outlineLevel="1" x14ac:dyDescent="0.25">
      <c r="A23" s="24" t="s">
        <v>44</v>
      </c>
      <c r="B23" s="41"/>
      <c r="E23" s="30"/>
      <c r="F23" s="30"/>
      <c r="H23" s="21"/>
      <c r="L23" s="21"/>
      <c r="M23" s="21"/>
    </row>
    <row r="24" spans="1:13" outlineLevel="1" x14ac:dyDescent="0.25">
      <c r="A24" s="24" t="s">
        <v>45</v>
      </c>
      <c r="B24" s="41"/>
      <c r="E24" s="30"/>
      <c r="F24" s="30"/>
      <c r="H24" s="21"/>
      <c r="L24" s="21"/>
      <c r="M24" s="21"/>
    </row>
    <row r="25" spans="1:13" outlineLevel="1" x14ac:dyDescent="0.25">
      <c r="A25" s="24" t="s">
        <v>46</v>
      </c>
      <c r="B25" s="41"/>
      <c r="E25" s="30"/>
      <c r="F25" s="30"/>
      <c r="H25" s="21"/>
      <c r="L25" s="21"/>
      <c r="M25" s="21"/>
    </row>
    <row r="26" spans="1:13" ht="18.75" x14ac:dyDescent="0.25">
      <c r="A26" s="36"/>
      <c r="B26" s="35" t="s">
        <v>21</v>
      </c>
      <c r="C26" s="36"/>
      <c r="D26" s="36"/>
      <c r="E26" s="36"/>
      <c r="F26" s="36"/>
      <c r="G26" s="37"/>
      <c r="H26" s="21"/>
      <c r="L26" s="21"/>
      <c r="M26" s="21"/>
    </row>
    <row r="27" spans="1:13" x14ac:dyDescent="0.25">
      <c r="A27" s="24" t="s">
        <v>47</v>
      </c>
      <c r="B27" s="42" t="s">
        <v>48</v>
      </c>
      <c r="C27" s="24" t="s">
        <v>49</v>
      </c>
      <c r="D27" s="43"/>
      <c r="E27" s="43"/>
      <c r="F27" s="43"/>
      <c r="H27" s="21"/>
      <c r="L27" s="21"/>
      <c r="M27" s="21"/>
    </row>
    <row r="28" spans="1:13" x14ac:dyDescent="0.25">
      <c r="A28" s="24" t="s">
        <v>50</v>
      </c>
      <c r="B28" s="42" t="s">
        <v>51</v>
      </c>
      <c r="C28" s="24" t="s">
        <v>49</v>
      </c>
      <c r="D28" s="43"/>
      <c r="E28" s="43"/>
      <c r="F28" s="43"/>
      <c r="H28" s="21"/>
      <c r="L28" s="21"/>
      <c r="M28" s="21"/>
    </row>
    <row r="29" spans="1:13" x14ac:dyDescent="0.25">
      <c r="A29" s="24" t="s">
        <v>52</v>
      </c>
      <c r="B29" s="42" t="s">
        <v>53</v>
      </c>
      <c r="C29" s="39" t="s">
        <v>54</v>
      </c>
      <c r="E29" s="43"/>
      <c r="F29" s="43"/>
      <c r="H29" s="21"/>
      <c r="L29" s="21"/>
      <c r="M29" s="21"/>
    </row>
    <row r="30" spans="1:13" outlineLevel="1" x14ac:dyDescent="0.25">
      <c r="A30" s="24" t="s">
        <v>55</v>
      </c>
      <c r="B30" s="42"/>
      <c r="E30" s="43"/>
      <c r="F30" s="43"/>
      <c r="H30" s="21"/>
      <c r="L30" s="21"/>
      <c r="M30" s="21"/>
    </row>
    <row r="31" spans="1:13" outlineLevel="1" x14ac:dyDescent="0.25">
      <c r="A31" s="24" t="s">
        <v>56</v>
      </c>
      <c r="B31" s="42"/>
      <c r="E31" s="43"/>
      <c r="F31" s="43"/>
      <c r="H31" s="21"/>
      <c r="L31" s="21"/>
      <c r="M31" s="21"/>
    </row>
    <row r="32" spans="1:13" outlineLevel="1" x14ac:dyDescent="0.25">
      <c r="A32" s="24" t="s">
        <v>57</v>
      </c>
      <c r="B32" s="42"/>
      <c r="E32" s="43"/>
      <c r="F32" s="43"/>
      <c r="H32" s="21"/>
      <c r="L32" s="21"/>
      <c r="M32" s="21"/>
    </row>
    <row r="33" spans="1:14" outlineLevel="1" x14ac:dyDescent="0.25">
      <c r="A33" s="24" t="s">
        <v>58</v>
      </c>
      <c r="B33" s="42"/>
      <c r="E33" s="43"/>
      <c r="F33" s="43"/>
      <c r="H33" s="21"/>
      <c r="L33" s="21"/>
      <c r="M33" s="21"/>
    </row>
    <row r="34" spans="1:14" outlineLevel="1" x14ac:dyDescent="0.25">
      <c r="A34" s="24" t="s">
        <v>59</v>
      </c>
      <c r="B34" s="42"/>
      <c r="E34" s="43"/>
      <c r="F34" s="43"/>
      <c r="H34" s="21"/>
      <c r="L34" s="21"/>
      <c r="M34" s="21"/>
    </row>
    <row r="35" spans="1:14" outlineLevel="1" x14ac:dyDescent="0.25">
      <c r="A35" s="24" t="s">
        <v>60</v>
      </c>
      <c r="B35" s="45"/>
      <c r="E35" s="43"/>
      <c r="F35" s="43"/>
      <c r="H35" s="21"/>
      <c r="L35" s="21"/>
      <c r="M35" s="21"/>
    </row>
    <row r="36" spans="1:14" ht="18.75" x14ac:dyDescent="0.25">
      <c r="A36" s="35"/>
      <c r="B36" s="35" t="s">
        <v>22</v>
      </c>
      <c r="C36" s="35"/>
      <c r="D36" s="36"/>
      <c r="E36" s="36"/>
      <c r="F36" s="36"/>
      <c r="G36" s="37"/>
      <c r="H36" s="21"/>
      <c r="L36" s="21"/>
      <c r="M36" s="21"/>
    </row>
    <row r="37" spans="1:14" ht="15" customHeight="1" x14ac:dyDescent="0.25">
      <c r="A37" s="46"/>
      <c r="B37" s="47" t="s">
        <v>61</v>
      </c>
      <c r="C37" s="46" t="s">
        <v>62</v>
      </c>
      <c r="D37" s="48"/>
      <c r="E37" s="48"/>
      <c r="F37" s="48"/>
      <c r="G37" s="49"/>
      <c r="H37" s="21"/>
      <c r="L37" s="21"/>
      <c r="M37" s="21"/>
    </row>
    <row r="38" spans="1:14" x14ac:dyDescent="0.25">
      <c r="A38" s="24" t="s">
        <v>63</v>
      </c>
      <c r="B38" s="43" t="s">
        <v>64</v>
      </c>
      <c r="C38" s="50">
        <f>'D. Nat''l Transparency Template'!H210/1000000</f>
        <v>65056.0336431295</v>
      </c>
      <c r="F38" s="43"/>
      <c r="H38" s="21"/>
      <c r="L38" s="21"/>
      <c r="M38" s="21"/>
    </row>
    <row r="39" spans="1:14" x14ac:dyDescent="0.25">
      <c r="A39" s="24" t="s">
        <v>65</v>
      </c>
      <c r="B39" s="43" t="s">
        <v>66</v>
      </c>
      <c r="C39" s="50">
        <f>'D. Nat''l Transparency Template'!I44/1000000</f>
        <v>49280.349470000001</v>
      </c>
      <c r="F39" s="43"/>
      <c r="H39" s="21"/>
      <c r="L39" s="21"/>
      <c r="M39" s="21"/>
      <c r="N39" s="44"/>
    </row>
    <row r="40" spans="1:14" outlineLevel="1" x14ac:dyDescent="0.25">
      <c r="A40" s="24" t="s">
        <v>67</v>
      </c>
      <c r="B40" s="51" t="s">
        <v>68</v>
      </c>
      <c r="C40" s="50" t="s">
        <v>69</v>
      </c>
      <c r="F40" s="43"/>
      <c r="H40" s="21"/>
      <c r="L40" s="21"/>
      <c r="M40" s="21"/>
      <c r="N40" s="44"/>
    </row>
    <row r="41" spans="1:14" outlineLevel="1" x14ac:dyDescent="0.25">
      <c r="A41" s="24" t="s">
        <v>70</v>
      </c>
      <c r="B41" s="51" t="s">
        <v>71</v>
      </c>
      <c r="C41" s="50" t="s">
        <v>69</v>
      </c>
      <c r="F41" s="43"/>
      <c r="H41" s="21"/>
      <c r="L41" s="21"/>
      <c r="M41" s="21"/>
      <c r="N41" s="44"/>
    </row>
    <row r="42" spans="1:14" outlineLevel="1" x14ac:dyDescent="0.25">
      <c r="A42" s="24" t="s">
        <v>72</v>
      </c>
      <c r="B42" s="51"/>
      <c r="C42" s="50"/>
      <c r="F42" s="43"/>
      <c r="H42" s="21"/>
      <c r="L42" s="21"/>
      <c r="M42" s="21"/>
      <c r="N42" s="44"/>
    </row>
    <row r="43" spans="1:14" outlineLevel="1" x14ac:dyDescent="0.25">
      <c r="A43" s="44" t="s">
        <v>73</v>
      </c>
      <c r="B43" s="43"/>
      <c r="F43" s="43"/>
      <c r="H43" s="21"/>
      <c r="L43" s="21"/>
      <c r="M43" s="21"/>
      <c r="N43" s="44"/>
    </row>
    <row r="44" spans="1:14" ht="15" customHeight="1" x14ac:dyDescent="0.25">
      <c r="A44" s="46"/>
      <c r="B44" s="47" t="s">
        <v>74</v>
      </c>
      <c r="C44" s="52" t="s">
        <v>75</v>
      </c>
      <c r="D44" s="46" t="s">
        <v>76</v>
      </c>
      <c r="E44" s="48"/>
      <c r="F44" s="49" t="s">
        <v>77</v>
      </c>
      <c r="G44" s="49" t="s">
        <v>78</v>
      </c>
      <c r="H44" s="21"/>
      <c r="L44" s="21"/>
      <c r="M44" s="21"/>
      <c r="N44" s="44"/>
    </row>
    <row r="45" spans="1:14" x14ac:dyDescent="0.25">
      <c r="A45" s="24" t="s">
        <v>79</v>
      </c>
      <c r="B45" s="43" t="s">
        <v>80</v>
      </c>
      <c r="C45" s="53">
        <v>0.03</v>
      </c>
      <c r="D45" s="53">
        <f>IF(OR(C38="[For completion]",C39="[For completion]"),"Please complete G.3.1.1 and G.3.1.2",(C38/C39-1))</f>
        <v>0.32012119116024396</v>
      </c>
      <c r="E45" s="53"/>
      <c r="F45" s="53">
        <f>-(1-1/97%)</f>
        <v>3.0927835051546504E-2</v>
      </c>
      <c r="G45" s="24" t="s">
        <v>69</v>
      </c>
      <c r="H45" s="21"/>
      <c r="L45" s="21"/>
      <c r="M45" s="21"/>
      <c r="N45" s="44"/>
    </row>
    <row r="46" spans="1:14" outlineLevel="1" x14ac:dyDescent="0.25">
      <c r="A46" s="24" t="s">
        <v>81</v>
      </c>
      <c r="B46" s="41" t="s">
        <v>82</v>
      </c>
      <c r="C46" s="53"/>
      <c r="D46" s="53">
        <f>-(1-'D. Nat''l Transparency Template'!L167)</f>
        <v>5.2631578862091688E-2</v>
      </c>
      <c r="E46" s="53"/>
      <c r="F46" s="53"/>
      <c r="G46" s="54"/>
      <c r="H46" s="21"/>
      <c r="L46" s="21"/>
      <c r="M46" s="21"/>
      <c r="N46" s="44"/>
    </row>
    <row r="47" spans="1:14" outlineLevel="1" x14ac:dyDescent="0.25">
      <c r="A47" s="24" t="s">
        <v>83</v>
      </c>
      <c r="B47" s="41" t="s">
        <v>84</v>
      </c>
      <c r="C47" s="53"/>
      <c r="D47" s="53"/>
      <c r="E47" s="53"/>
      <c r="F47" s="53"/>
      <c r="G47" s="54"/>
      <c r="H47" s="21"/>
      <c r="L47" s="21"/>
      <c r="M47" s="21"/>
      <c r="N47" s="44"/>
    </row>
    <row r="48" spans="1:14" outlineLevel="1" x14ac:dyDescent="0.25">
      <c r="A48" s="24" t="s">
        <v>85</v>
      </c>
      <c r="B48" s="41"/>
      <c r="C48" s="54"/>
      <c r="D48" s="54"/>
      <c r="E48" s="54"/>
      <c r="F48" s="54"/>
      <c r="G48" s="54"/>
      <c r="H48" s="21"/>
      <c r="L48" s="21"/>
      <c r="M48" s="21"/>
      <c r="N48" s="44"/>
    </row>
    <row r="49" spans="1:14" outlineLevel="1" x14ac:dyDescent="0.25">
      <c r="A49" s="24" t="s">
        <v>86</v>
      </c>
      <c r="B49" s="41"/>
      <c r="C49" s="54"/>
      <c r="D49" s="54"/>
      <c r="E49" s="54"/>
      <c r="F49" s="54"/>
      <c r="G49" s="54"/>
      <c r="H49" s="21"/>
      <c r="L49" s="21"/>
      <c r="M49" s="21"/>
      <c r="N49" s="44"/>
    </row>
    <row r="50" spans="1:14" outlineLevel="1" x14ac:dyDescent="0.25">
      <c r="A50" s="24" t="s">
        <v>87</v>
      </c>
      <c r="B50" s="41"/>
      <c r="C50" s="54"/>
      <c r="D50" s="54"/>
      <c r="E50" s="54"/>
      <c r="F50" s="54"/>
      <c r="G50" s="54"/>
      <c r="H50" s="21"/>
      <c r="L50" s="21"/>
      <c r="M50" s="21"/>
      <c r="N50" s="44"/>
    </row>
    <row r="51" spans="1:14" outlineLevel="1" x14ac:dyDescent="0.25">
      <c r="A51" s="24" t="s">
        <v>88</v>
      </c>
      <c r="B51" s="41"/>
      <c r="C51" s="54"/>
      <c r="D51" s="54"/>
      <c r="E51" s="54"/>
      <c r="F51" s="54"/>
      <c r="G51" s="54"/>
      <c r="H51" s="21"/>
      <c r="L51" s="21"/>
      <c r="M51" s="21"/>
      <c r="N51" s="44"/>
    </row>
    <row r="52" spans="1:14" ht="15" customHeight="1" x14ac:dyDescent="0.25">
      <c r="A52" s="46"/>
      <c r="B52" s="47" t="s">
        <v>89</v>
      </c>
      <c r="C52" s="46" t="s">
        <v>62</v>
      </c>
      <c r="D52" s="46"/>
      <c r="E52" s="48"/>
      <c r="F52" s="49" t="s">
        <v>90</v>
      </c>
      <c r="G52" s="49"/>
      <c r="H52" s="21"/>
      <c r="L52" s="21"/>
      <c r="M52" s="21"/>
      <c r="N52" s="44"/>
    </row>
    <row r="53" spans="1:14" x14ac:dyDescent="0.25">
      <c r="A53" s="24" t="s">
        <v>91</v>
      </c>
      <c r="B53" s="43" t="s">
        <v>92</v>
      </c>
      <c r="C53" s="50">
        <f>C38</f>
        <v>65056.0336431295</v>
      </c>
      <c r="E53" s="55"/>
      <c r="F53" s="56">
        <f>IF($C$58=0,"",IF(C53="[for completion]","",C53/$C$58))</f>
        <v>1</v>
      </c>
      <c r="G53" s="57"/>
      <c r="H53" s="21"/>
      <c r="L53" s="21"/>
      <c r="M53" s="21"/>
      <c r="N53" s="44"/>
    </row>
    <row r="54" spans="1:14" x14ac:dyDescent="0.25">
      <c r="A54" s="24" t="s">
        <v>93</v>
      </c>
      <c r="B54" s="43" t="s">
        <v>94</v>
      </c>
      <c r="C54" s="50">
        <v>0</v>
      </c>
      <c r="E54" s="55"/>
      <c r="F54" s="56">
        <f>IF($C$58=0,"",IF(C54="[for completion]","",C54/$C$58))</f>
        <v>0</v>
      </c>
      <c r="G54" s="57"/>
      <c r="H54" s="21"/>
      <c r="L54" s="21"/>
      <c r="M54" s="21"/>
      <c r="N54" s="44"/>
    </row>
    <row r="55" spans="1:14" x14ac:dyDescent="0.25">
      <c r="A55" s="24" t="s">
        <v>95</v>
      </c>
      <c r="B55" s="43" t="s">
        <v>96</v>
      </c>
      <c r="C55" s="50">
        <v>0</v>
      </c>
      <c r="E55" s="55"/>
      <c r="F55" s="56">
        <f>IF($C$58=0,"",IF(C55="[for completion]","",C55/$C$58))</f>
        <v>0</v>
      </c>
      <c r="G55" s="57"/>
      <c r="H55" s="21"/>
      <c r="L55" s="21"/>
      <c r="M55" s="21"/>
      <c r="N55" s="44"/>
    </row>
    <row r="56" spans="1:14" x14ac:dyDescent="0.25">
      <c r="A56" s="24" t="s">
        <v>97</v>
      </c>
      <c r="B56" s="43" t="s">
        <v>98</v>
      </c>
      <c r="C56" s="50">
        <v>0</v>
      </c>
      <c r="E56" s="55"/>
      <c r="F56" s="56">
        <f>IF($C$58=0,"",IF(C56="[for completion]","",C56/$C$58))</f>
        <v>0</v>
      </c>
      <c r="G56" s="57"/>
      <c r="H56" s="21"/>
      <c r="L56" s="21"/>
      <c r="M56" s="21"/>
      <c r="N56" s="44"/>
    </row>
    <row r="57" spans="1:14" x14ac:dyDescent="0.25">
      <c r="A57" s="24" t="s">
        <v>99</v>
      </c>
      <c r="B57" s="24" t="s">
        <v>100</v>
      </c>
      <c r="C57" s="50">
        <v>0</v>
      </c>
      <c r="E57" s="55"/>
      <c r="F57" s="56">
        <f>IF($C$58=0,"",IF(C57="[for completion]","",C57/$C$58))</f>
        <v>0</v>
      </c>
      <c r="G57" s="57"/>
      <c r="H57" s="21"/>
      <c r="L57" s="21"/>
      <c r="M57" s="21"/>
      <c r="N57" s="44"/>
    </row>
    <row r="58" spans="1:14" x14ac:dyDescent="0.25">
      <c r="A58" s="24" t="s">
        <v>101</v>
      </c>
      <c r="B58" s="58" t="s">
        <v>102</v>
      </c>
      <c r="C58" s="59">
        <f>SUM(C53:C57)</f>
        <v>65056.0336431295</v>
      </c>
      <c r="D58" s="55"/>
      <c r="E58" s="55"/>
      <c r="F58" s="60">
        <f>SUM(F53:F57)</f>
        <v>1</v>
      </c>
      <c r="G58" s="57"/>
      <c r="H58" s="21"/>
      <c r="L58" s="21"/>
      <c r="M58" s="21"/>
      <c r="N58" s="44"/>
    </row>
    <row r="59" spans="1:14" outlineLevel="1" x14ac:dyDescent="0.25">
      <c r="A59" s="24" t="s">
        <v>103</v>
      </c>
      <c r="B59" s="61"/>
      <c r="C59" s="50"/>
      <c r="E59" s="55"/>
      <c r="F59" s="56"/>
      <c r="G59" s="57"/>
      <c r="H59" s="21"/>
      <c r="L59" s="21"/>
      <c r="M59" s="21"/>
      <c r="N59" s="44"/>
    </row>
    <row r="60" spans="1:14" outlineLevel="1" x14ac:dyDescent="0.25">
      <c r="A60" s="24" t="s">
        <v>104</v>
      </c>
      <c r="B60" s="61"/>
      <c r="C60" s="50"/>
      <c r="E60" s="55"/>
      <c r="F60" s="56"/>
      <c r="G60" s="57"/>
      <c r="H60" s="21"/>
      <c r="L60" s="21"/>
      <c r="M60" s="21"/>
      <c r="N60" s="44"/>
    </row>
    <row r="61" spans="1:14" outlineLevel="1" x14ac:dyDescent="0.25">
      <c r="A61" s="24" t="s">
        <v>105</v>
      </c>
      <c r="B61" s="61"/>
      <c r="C61" s="50"/>
      <c r="E61" s="55"/>
      <c r="F61" s="56"/>
      <c r="G61" s="57"/>
      <c r="H61" s="21"/>
      <c r="L61" s="21"/>
      <c r="M61" s="21"/>
      <c r="N61" s="44"/>
    </row>
    <row r="62" spans="1:14" outlineLevel="1" x14ac:dyDescent="0.25">
      <c r="A62" s="24" t="s">
        <v>106</v>
      </c>
      <c r="B62" s="61"/>
      <c r="C62" s="50"/>
      <c r="E62" s="55"/>
      <c r="F62" s="56"/>
      <c r="G62" s="57"/>
      <c r="H62" s="21"/>
      <c r="L62" s="21"/>
      <c r="M62" s="21"/>
      <c r="N62" s="44"/>
    </row>
    <row r="63" spans="1:14" outlineLevel="1" x14ac:dyDescent="0.25">
      <c r="A63" s="24" t="s">
        <v>107</v>
      </c>
      <c r="B63" s="61"/>
      <c r="C63" s="50"/>
      <c r="E63" s="55"/>
      <c r="F63" s="56"/>
      <c r="G63" s="57"/>
      <c r="H63" s="21"/>
      <c r="L63" s="21"/>
      <c r="M63" s="21"/>
      <c r="N63" s="44"/>
    </row>
    <row r="64" spans="1:14" outlineLevel="1" x14ac:dyDescent="0.25">
      <c r="A64" s="24" t="s">
        <v>108</v>
      </c>
      <c r="B64" s="61"/>
      <c r="C64" s="62"/>
      <c r="D64" s="44"/>
      <c r="E64" s="44"/>
      <c r="F64" s="56"/>
      <c r="G64" s="63"/>
      <c r="H64" s="21"/>
      <c r="L64" s="21"/>
      <c r="M64" s="21"/>
      <c r="N64" s="44"/>
    </row>
    <row r="65" spans="1:14" ht="15" customHeight="1" x14ac:dyDescent="0.25">
      <c r="A65" s="46"/>
      <c r="B65" s="47" t="s">
        <v>109</v>
      </c>
      <c r="C65" s="52" t="s">
        <v>110</v>
      </c>
      <c r="D65" s="52" t="s">
        <v>111</v>
      </c>
      <c r="E65" s="48"/>
      <c r="F65" s="49" t="s">
        <v>112</v>
      </c>
      <c r="G65" s="64" t="s">
        <v>113</v>
      </c>
      <c r="H65" s="21"/>
      <c r="L65" s="21"/>
      <c r="M65" s="21"/>
      <c r="N65" s="44"/>
    </row>
    <row r="66" spans="1:14" x14ac:dyDescent="0.25">
      <c r="A66" s="24" t="s">
        <v>114</v>
      </c>
      <c r="B66" s="43" t="s">
        <v>115</v>
      </c>
      <c r="C66" s="65">
        <f>'D. Nat''l Transparency Template'!H222/12</f>
        <v>2.5112864228043059</v>
      </c>
      <c r="D66" s="65" t="s">
        <v>116</v>
      </c>
      <c r="E66" s="38"/>
      <c r="F66" s="66"/>
      <c r="G66" s="67"/>
      <c r="H66" s="21"/>
      <c r="L66" s="21"/>
      <c r="M66" s="21"/>
      <c r="N66" s="44"/>
    </row>
    <row r="67" spans="1:14" x14ac:dyDescent="0.25">
      <c r="B67" s="43"/>
      <c r="E67" s="38"/>
      <c r="F67" s="66"/>
      <c r="G67" s="67"/>
      <c r="H67" s="21"/>
      <c r="L67" s="21"/>
      <c r="M67" s="21"/>
      <c r="N67" s="44"/>
    </row>
    <row r="68" spans="1:14" x14ac:dyDescent="0.25">
      <c r="B68" s="43" t="s">
        <v>117</v>
      </c>
      <c r="C68" s="38"/>
      <c r="D68" s="38"/>
      <c r="E68" s="38"/>
      <c r="F68" s="67"/>
      <c r="G68" s="67"/>
      <c r="H68" s="21"/>
      <c r="L68" s="21"/>
      <c r="M68" s="21"/>
      <c r="N68" s="44"/>
    </row>
    <row r="69" spans="1:14" x14ac:dyDescent="0.25">
      <c r="B69" s="43" t="s">
        <v>118</v>
      </c>
      <c r="E69" s="38"/>
      <c r="F69" s="67"/>
      <c r="G69" s="67"/>
      <c r="H69" s="21"/>
      <c r="L69" s="21"/>
      <c r="M69" s="21"/>
      <c r="N69" s="44"/>
    </row>
    <row r="70" spans="1:14" x14ac:dyDescent="0.25">
      <c r="A70" s="24" t="s">
        <v>119</v>
      </c>
      <c r="B70" s="68" t="s">
        <v>120</v>
      </c>
      <c r="C70" s="50">
        <v>10146.095857080036</v>
      </c>
      <c r="D70" s="65" t="s">
        <v>116</v>
      </c>
      <c r="E70" s="68"/>
      <c r="F70" s="56">
        <f t="shared" ref="F70:F76" si="0">IF($C$77=0,"",IF(C70="[for completion]","",C70/$C$77))</f>
        <v>0.1559593367271245</v>
      </c>
      <c r="G70" s="56" t="str">
        <f>IF($D$77=0,"",IF(D70="[Mark as ND1 if not relevant]","",D70/$D$77))</f>
        <v/>
      </c>
      <c r="H70" s="21"/>
      <c r="L70" s="21"/>
      <c r="M70" s="21"/>
      <c r="N70" s="44"/>
    </row>
    <row r="71" spans="1:14" x14ac:dyDescent="0.25">
      <c r="A71" s="24" t="s">
        <v>121</v>
      </c>
      <c r="B71" s="68" t="s">
        <v>122</v>
      </c>
      <c r="C71" s="50">
        <v>15009.663920209923</v>
      </c>
      <c r="D71" s="65" t="s">
        <v>116</v>
      </c>
      <c r="E71" s="68"/>
      <c r="F71" s="56">
        <f t="shared" si="0"/>
        <v>0.23071901374354672</v>
      </c>
      <c r="G71" s="56" t="str">
        <f t="shared" ref="G71:G76" si="1">IF($D$77=0,"",IF(D71="[Mark as ND1 if not relevant]","",D71/$D$77))</f>
        <v/>
      </c>
      <c r="H71" s="21"/>
      <c r="L71" s="21"/>
      <c r="M71" s="21"/>
      <c r="N71" s="44"/>
    </row>
    <row r="72" spans="1:14" x14ac:dyDescent="0.25">
      <c r="A72" s="24" t="s">
        <v>123</v>
      </c>
      <c r="B72" s="68" t="s">
        <v>124</v>
      </c>
      <c r="C72" s="50">
        <v>15698.233959699966</v>
      </c>
      <c r="D72" s="65" t="s">
        <v>116</v>
      </c>
      <c r="E72" s="68"/>
      <c r="F72" s="56">
        <f t="shared" si="0"/>
        <v>0.241303274740263</v>
      </c>
      <c r="G72" s="56" t="str">
        <f t="shared" si="1"/>
        <v/>
      </c>
      <c r="H72" s="21"/>
      <c r="L72" s="21"/>
      <c r="M72" s="21"/>
      <c r="N72" s="44"/>
    </row>
    <row r="73" spans="1:14" x14ac:dyDescent="0.25">
      <c r="A73" s="24" t="s">
        <v>125</v>
      </c>
      <c r="B73" s="68" t="s">
        <v>126</v>
      </c>
      <c r="C73" s="50">
        <v>13832.247680600007</v>
      </c>
      <c r="D73" s="65" t="s">
        <v>116</v>
      </c>
      <c r="E73" s="68"/>
      <c r="F73" s="56">
        <f t="shared" si="0"/>
        <v>0.21262051966583015</v>
      </c>
      <c r="G73" s="56" t="str">
        <f t="shared" si="1"/>
        <v/>
      </c>
      <c r="H73" s="21"/>
      <c r="L73" s="21"/>
      <c r="M73" s="21"/>
      <c r="N73" s="44"/>
    </row>
    <row r="74" spans="1:14" x14ac:dyDescent="0.25">
      <c r="A74" s="24" t="s">
        <v>127</v>
      </c>
      <c r="B74" s="68" t="s">
        <v>128</v>
      </c>
      <c r="C74" s="50">
        <v>9875.4102157399648</v>
      </c>
      <c r="D74" s="65" t="s">
        <v>116</v>
      </c>
      <c r="E74" s="68"/>
      <c r="F74" s="56">
        <f t="shared" si="0"/>
        <v>0.1517985290943546</v>
      </c>
      <c r="G74" s="56" t="str">
        <f t="shared" si="1"/>
        <v/>
      </c>
      <c r="H74" s="21"/>
      <c r="L74" s="21"/>
      <c r="M74" s="21"/>
      <c r="N74" s="44"/>
    </row>
    <row r="75" spans="1:14" x14ac:dyDescent="0.25">
      <c r="A75" s="24" t="s">
        <v>129</v>
      </c>
      <c r="B75" s="68" t="s">
        <v>130</v>
      </c>
      <c r="C75" s="50">
        <v>493.06900871999954</v>
      </c>
      <c r="D75" s="65" t="s">
        <v>116</v>
      </c>
      <c r="E75" s="68"/>
      <c r="F75" s="56">
        <f t="shared" si="0"/>
        <v>7.5791434108136574E-3</v>
      </c>
      <c r="G75" s="56" t="str">
        <f t="shared" si="1"/>
        <v/>
      </c>
      <c r="H75" s="21"/>
      <c r="L75" s="21"/>
      <c r="M75" s="21"/>
      <c r="N75" s="44"/>
    </row>
    <row r="76" spans="1:14" x14ac:dyDescent="0.25">
      <c r="A76" s="24" t="s">
        <v>131</v>
      </c>
      <c r="B76" s="68" t="s">
        <v>132</v>
      </c>
      <c r="C76" s="50">
        <v>1.31300108</v>
      </c>
      <c r="D76" s="65" t="s">
        <v>116</v>
      </c>
      <c r="E76" s="68"/>
      <c r="F76" s="56">
        <f t="shared" si="0"/>
        <v>2.0182618067412057E-5</v>
      </c>
      <c r="G76" s="56" t="str">
        <f t="shared" si="1"/>
        <v/>
      </c>
      <c r="H76" s="21"/>
      <c r="L76" s="21"/>
      <c r="M76" s="21"/>
      <c r="N76" s="44"/>
    </row>
    <row r="77" spans="1:14" x14ac:dyDescent="0.25">
      <c r="A77" s="24" t="s">
        <v>133</v>
      </c>
      <c r="B77" s="69" t="s">
        <v>102</v>
      </c>
      <c r="C77" s="59">
        <f>SUM(C70:C76)</f>
        <v>65056.033643129893</v>
      </c>
      <c r="D77" s="59">
        <f>SUM(D70:D76)</f>
        <v>0</v>
      </c>
      <c r="E77" s="43"/>
      <c r="F77" s="60">
        <f>SUM(F70:F76)</f>
        <v>1.0000000000000002</v>
      </c>
      <c r="G77" s="60">
        <f>SUM(G70:G76)</f>
        <v>0</v>
      </c>
      <c r="H77" s="21"/>
      <c r="L77" s="21"/>
      <c r="M77" s="21"/>
      <c r="N77" s="44"/>
    </row>
    <row r="78" spans="1:14" outlineLevel="1" x14ac:dyDescent="0.25">
      <c r="A78" s="24" t="s">
        <v>134</v>
      </c>
      <c r="B78" s="70"/>
      <c r="C78" s="59"/>
      <c r="D78" s="59"/>
      <c r="E78" s="43"/>
      <c r="F78" s="56"/>
      <c r="G78" s="56" t="str">
        <f t="shared" ref="G78:G87" si="2">IF($D$77=0,"",IF(D78="[for completion]","",D78/$D$77))</f>
        <v/>
      </c>
      <c r="H78" s="21"/>
      <c r="L78" s="21"/>
      <c r="M78" s="21"/>
      <c r="N78" s="44"/>
    </row>
    <row r="79" spans="1:14" outlineLevel="1" x14ac:dyDescent="0.25">
      <c r="A79" s="24" t="s">
        <v>135</v>
      </c>
      <c r="B79" s="70"/>
      <c r="C79" s="59"/>
      <c r="D79" s="59"/>
      <c r="E79" s="43"/>
      <c r="F79" s="56"/>
      <c r="G79" s="56" t="str">
        <f t="shared" si="2"/>
        <v/>
      </c>
      <c r="H79" s="21"/>
      <c r="L79" s="21"/>
      <c r="M79" s="21"/>
      <c r="N79" s="44"/>
    </row>
    <row r="80" spans="1:14" outlineLevel="1" x14ac:dyDescent="0.25">
      <c r="A80" s="24" t="s">
        <v>136</v>
      </c>
      <c r="B80" s="70"/>
      <c r="C80" s="59"/>
      <c r="D80" s="59"/>
      <c r="E80" s="43"/>
      <c r="F80" s="56"/>
      <c r="G80" s="56" t="str">
        <f t="shared" si="2"/>
        <v/>
      </c>
      <c r="H80" s="21"/>
      <c r="L80" s="21"/>
      <c r="M80" s="21"/>
      <c r="N80" s="44"/>
    </row>
    <row r="81" spans="1:14" outlineLevel="1" x14ac:dyDescent="0.25">
      <c r="A81" s="24" t="s">
        <v>137</v>
      </c>
      <c r="B81" s="70"/>
      <c r="C81" s="59"/>
      <c r="D81" s="59"/>
      <c r="E81" s="43"/>
      <c r="F81" s="56"/>
      <c r="G81" s="56" t="str">
        <f t="shared" si="2"/>
        <v/>
      </c>
      <c r="H81" s="21"/>
      <c r="L81" s="21"/>
      <c r="M81" s="21"/>
      <c r="N81" s="44"/>
    </row>
    <row r="82" spans="1:14" outlineLevel="1" x14ac:dyDescent="0.25">
      <c r="A82" s="24" t="s">
        <v>138</v>
      </c>
      <c r="B82" s="70"/>
      <c r="C82" s="59"/>
      <c r="D82" s="59"/>
      <c r="E82" s="43"/>
      <c r="F82" s="56"/>
      <c r="G82" s="56" t="str">
        <f t="shared" si="2"/>
        <v/>
      </c>
      <c r="H82" s="21"/>
      <c r="L82" s="21"/>
      <c r="M82" s="21"/>
      <c r="N82" s="44"/>
    </row>
    <row r="83" spans="1:14" outlineLevel="1" x14ac:dyDescent="0.25">
      <c r="A83" s="24" t="s">
        <v>139</v>
      </c>
      <c r="B83" s="70"/>
      <c r="C83" s="55"/>
      <c r="D83" s="55"/>
      <c r="E83" s="43"/>
      <c r="F83" s="57"/>
      <c r="G83" s="57"/>
      <c r="H83" s="21"/>
      <c r="L83" s="21"/>
      <c r="M83" s="21"/>
      <c r="N83" s="44"/>
    </row>
    <row r="84" spans="1:14" outlineLevel="1" x14ac:dyDescent="0.25">
      <c r="A84" s="24" t="s">
        <v>140</v>
      </c>
      <c r="B84" s="70"/>
      <c r="C84" s="55"/>
      <c r="D84" s="55"/>
      <c r="E84" s="43"/>
      <c r="F84" s="57"/>
      <c r="G84" s="57"/>
      <c r="H84" s="21"/>
      <c r="L84" s="21"/>
      <c r="M84" s="21"/>
      <c r="N84" s="44"/>
    </row>
    <row r="85" spans="1:14" outlineLevel="1" x14ac:dyDescent="0.25">
      <c r="A85" s="24" t="s">
        <v>141</v>
      </c>
      <c r="B85" s="70"/>
      <c r="C85" s="55"/>
      <c r="D85" s="55"/>
      <c r="E85" s="43"/>
      <c r="F85" s="57"/>
      <c r="G85" s="57"/>
      <c r="H85" s="21"/>
      <c r="L85" s="21"/>
      <c r="M85" s="21"/>
      <c r="N85" s="44"/>
    </row>
    <row r="86" spans="1:14" outlineLevel="1" x14ac:dyDescent="0.25">
      <c r="A86" s="24" t="s">
        <v>142</v>
      </c>
      <c r="B86" s="69"/>
      <c r="C86" s="55"/>
      <c r="D86" s="55"/>
      <c r="E86" s="43"/>
      <c r="F86" s="57"/>
      <c r="G86" s="57" t="str">
        <f t="shared" si="2"/>
        <v/>
      </c>
      <c r="H86" s="21"/>
      <c r="L86" s="21"/>
      <c r="M86" s="21"/>
      <c r="N86" s="44"/>
    </row>
    <row r="87" spans="1:14" outlineLevel="1" x14ac:dyDescent="0.25">
      <c r="A87" s="24" t="s">
        <v>143</v>
      </c>
      <c r="B87" s="70"/>
      <c r="C87" s="55"/>
      <c r="D87" s="55"/>
      <c r="E87" s="43"/>
      <c r="F87" s="57"/>
      <c r="G87" s="57" t="str">
        <f t="shared" si="2"/>
        <v/>
      </c>
      <c r="H87" s="21"/>
      <c r="L87" s="21"/>
      <c r="M87" s="21"/>
      <c r="N87" s="44"/>
    </row>
    <row r="88" spans="1:14" ht="15" customHeight="1" x14ac:dyDescent="0.25">
      <c r="A88" s="46"/>
      <c r="B88" s="47" t="s">
        <v>144</v>
      </c>
      <c r="C88" s="52" t="s">
        <v>145</v>
      </c>
      <c r="D88" s="52" t="s">
        <v>146</v>
      </c>
      <c r="E88" s="48"/>
      <c r="F88" s="49" t="s">
        <v>147</v>
      </c>
      <c r="G88" s="46" t="s">
        <v>148</v>
      </c>
      <c r="H88" s="21"/>
      <c r="L88" s="21"/>
      <c r="M88" s="21"/>
      <c r="N88" s="44"/>
    </row>
    <row r="89" spans="1:14" x14ac:dyDescent="0.25">
      <c r="A89" s="24" t="s">
        <v>149</v>
      </c>
      <c r="B89" s="43" t="s">
        <v>150</v>
      </c>
      <c r="C89" s="50">
        <v>1.7712300462743558</v>
      </c>
      <c r="D89" s="65">
        <v>2.7720349541646212</v>
      </c>
      <c r="E89" s="38"/>
      <c r="F89" s="71"/>
      <c r="G89" s="72"/>
      <c r="H89" s="21"/>
      <c r="L89" s="21"/>
      <c r="M89" s="21"/>
      <c r="N89" s="44"/>
    </row>
    <row r="90" spans="1:14" x14ac:dyDescent="0.25">
      <c r="B90" s="43"/>
      <c r="C90" s="65"/>
      <c r="D90" s="65"/>
      <c r="E90" s="38"/>
      <c r="F90" s="71"/>
      <c r="G90" s="72"/>
      <c r="H90" s="21"/>
      <c r="L90" s="21"/>
      <c r="M90" s="21"/>
      <c r="N90" s="44"/>
    </row>
    <row r="91" spans="1:14" x14ac:dyDescent="0.25">
      <c r="B91" s="43" t="s">
        <v>151</v>
      </c>
      <c r="C91" s="73"/>
      <c r="D91" s="73"/>
      <c r="E91" s="38"/>
      <c r="F91" s="72"/>
      <c r="G91" s="72"/>
      <c r="H91" s="21"/>
      <c r="L91" s="21"/>
      <c r="M91" s="21"/>
      <c r="N91" s="44"/>
    </row>
    <row r="92" spans="1:14" x14ac:dyDescent="0.25">
      <c r="A92" s="24" t="s">
        <v>152</v>
      </c>
      <c r="B92" s="43" t="s">
        <v>118</v>
      </c>
      <c r="C92" s="65"/>
      <c r="D92" s="65"/>
      <c r="E92" s="38"/>
      <c r="F92" s="72"/>
      <c r="G92" s="72"/>
      <c r="H92" s="21"/>
      <c r="L92" s="21"/>
      <c r="M92" s="21"/>
      <c r="N92" s="44"/>
    </row>
    <row r="93" spans="1:14" x14ac:dyDescent="0.25">
      <c r="A93" s="24" t="s">
        <v>153</v>
      </c>
      <c r="B93" s="68" t="s">
        <v>120</v>
      </c>
      <c r="C93" s="50">
        <v>19133.29292</v>
      </c>
      <c r="D93" s="50">
        <v>0</v>
      </c>
      <c r="E93" s="68"/>
      <c r="F93" s="56">
        <f>IF($C$100=0,"",IF(C93="[for completion]","",IF(C93="","",C93/$C$100)))</f>
        <v>0.38825400237162727</v>
      </c>
      <c r="G93" s="56">
        <f>IF($D$100=0,"",IF(D93="[Mark as ND1 if not relevant]","",IF(D93="","",D93/$D$100)))</f>
        <v>0</v>
      </c>
      <c r="H93" s="21"/>
      <c r="L93" s="21"/>
      <c r="M93" s="21"/>
      <c r="N93" s="44"/>
    </row>
    <row r="94" spans="1:14" x14ac:dyDescent="0.25">
      <c r="A94" s="24" t="s">
        <v>154</v>
      </c>
      <c r="B94" s="68" t="s">
        <v>122</v>
      </c>
      <c r="C94" s="50">
        <v>7940.602175</v>
      </c>
      <c r="D94" s="50">
        <v>19133.29292</v>
      </c>
      <c r="E94" s="68"/>
      <c r="F94" s="56">
        <f t="shared" ref="F94:F99" si="3">IF($C$100=0,"",IF(C94="[for completion]","",IF(C94="","",C94/$C$100)))</f>
        <v>0.16113120666552772</v>
      </c>
      <c r="G94" s="56">
        <f t="shared" ref="G94:G99" si="4">IF($D$100=0,"",IF(D94="[Mark as ND1 if not relevant]","",IF(D94="","",D94/$D$100)))</f>
        <v>0.38825400237162727</v>
      </c>
      <c r="H94" s="21"/>
      <c r="L94" s="21"/>
      <c r="M94" s="21"/>
      <c r="N94" s="44"/>
    </row>
    <row r="95" spans="1:14" x14ac:dyDescent="0.25">
      <c r="A95" s="24" t="s">
        <v>155</v>
      </c>
      <c r="B95" s="68" t="s">
        <v>124</v>
      </c>
      <c r="C95" s="50">
        <v>12881.704374999999</v>
      </c>
      <c r="D95" s="50">
        <v>7940.602175</v>
      </c>
      <c r="E95" s="68"/>
      <c r="F95" s="56">
        <f t="shared" si="3"/>
        <v>0.26139636819827933</v>
      </c>
      <c r="G95" s="56">
        <f t="shared" si="4"/>
        <v>0.16113120666552772</v>
      </c>
      <c r="H95" s="21"/>
      <c r="L95" s="21"/>
      <c r="M95" s="21"/>
      <c r="N95" s="44"/>
    </row>
    <row r="96" spans="1:14" x14ac:dyDescent="0.25">
      <c r="A96" s="24" t="s">
        <v>156</v>
      </c>
      <c r="B96" s="68" t="s">
        <v>126</v>
      </c>
      <c r="C96" s="50">
        <v>5987.125</v>
      </c>
      <c r="D96" s="50">
        <v>12881.704374999999</v>
      </c>
      <c r="E96" s="68"/>
      <c r="F96" s="56">
        <f t="shared" si="3"/>
        <v>0.12149112302145368</v>
      </c>
      <c r="G96" s="56">
        <f t="shared" si="4"/>
        <v>0.26139636819827933</v>
      </c>
      <c r="H96" s="21"/>
      <c r="L96" s="21"/>
      <c r="M96" s="21"/>
      <c r="N96" s="44"/>
    </row>
    <row r="97" spans="1:14" x14ac:dyDescent="0.25">
      <c r="A97" s="24" t="s">
        <v>157</v>
      </c>
      <c r="B97" s="68" t="s">
        <v>128</v>
      </c>
      <c r="C97" s="50">
        <v>1498.5</v>
      </c>
      <c r="D97" s="50">
        <v>5987.125</v>
      </c>
      <c r="E97" s="68"/>
      <c r="F97" s="56">
        <f t="shared" si="3"/>
        <v>3.0407657740175519E-2</v>
      </c>
      <c r="G97" s="56">
        <f t="shared" si="4"/>
        <v>0.12149112302145368</v>
      </c>
      <c r="H97" s="21"/>
      <c r="L97" s="21"/>
      <c r="M97" s="21"/>
    </row>
    <row r="98" spans="1:14" x14ac:dyDescent="0.25">
      <c r="A98" s="24" t="s">
        <v>158</v>
      </c>
      <c r="B98" s="68" t="s">
        <v>130</v>
      </c>
      <c r="C98" s="50">
        <v>1839.125</v>
      </c>
      <c r="D98" s="50">
        <v>3337.625</v>
      </c>
      <c r="E98" s="68"/>
      <c r="F98" s="56">
        <f t="shared" si="3"/>
        <v>3.7319642002936471E-2</v>
      </c>
      <c r="G98" s="56">
        <f t="shared" si="4"/>
        <v>6.7727299743111993E-2</v>
      </c>
      <c r="H98" s="21"/>
      <c r="L98" s="21"/>
      <c r="M98" s="21"/>
    </row>
    <row r="99" spans="1:14" x14ac:dyDescent="0.25">
      <c r="A99" s="24" t="s">
        <v>159</v>
      </c>
      <c r="B99" s="68" t="s">
        <v>132</v>
      </c>
      <c r="C99" s="50">
        <v>0</v>
      </c>
      <c r="D99" s="50">
        <v>0</v>
      </c>
      <c r="E99" s="68"/>
      <c r="F99" s="56">
        <f t="shared" si="3"/>
        <v>0</v>
      </c>
      <c r="G99" s="56">
        <f t="shared" si="4"/>
        <v>0</v>
      </c>
      <c r="H99" s="21"/>
      <c r="L99" s="21"/>
      <c r="M99" s="21"/>
    </row>
    <row r="100" spans="1:14" x14ac:dyDescent="0.25">
      <c r="A100" s="24" t="s">
        <v>160</v>
      </c>
      <c r="B100" s="69" t="s">
        <v>102</v>
      </c>
      <c r="C100" s="59">
        <f>SUM(C93:C99)</f>
        <v>49280.349470000001</v>
      </c>
      <c r="D100" s="59">
        <f>SUM(D93:D99)</f>
        <v>49280.349470000001</v>
      </c>
      <c r="E100" s="43"/>
      <c r="F100" s="60">
        <f>SUM(F93:F99)</f>
        <v>1</v>
      </c>
      <c r="G100" s="60">
        <f>SUM(G93:G99)</f>
        <v>1</v>
      </c>
      <c r="H100" s="21"/>
      <c r="L100" s="21"/>
      <c r="M100" s="21"/>
    </row>
    <row r="101" spans="1:14" outlineLevel="1" x14ac:dyDescent="0.25">
      <c r="A101" s="24" t="s">
        <v>161</v>
      </c>
      <c r="B101" s="70"/>
      <c r="C101" s="59"/>
      <c r="D101" s="59"/>
      <c r="E101" s="43"/>
      <c r="F101" s="56"/>
      <c r="G101" s="56"/>
      <c r="H101" s="21"/>
      <c r="L101" s="21"/>
      <c r="M101" s="21"/>
    </row>
    <row r="102" spans="1:14" outlineLevel="1" x14ac:dyDescent="0.25">
      <c r="A102" s="24" t="s">
        <v>162</v>
      </c>
      <c r="B102" s="70"/>
      <c r="C102" s="59"/>
      <c r="D102" s="59"/>
      <c r="E102" s="43"/>
      <c r="F102" s="56"/>
      <c r="G102" s="56"/>
      <c r="H102" s="21"/>
      <c r="L102" s="21"/>
      <c r="M102" s="21"/>
    </row>
    <row r="103" spans="1:14" outlineLevel="1" x14ac:dyDescent="0.25">
      <c r="A103" s="24" t="s">
        <v>163</v>
      </c>
      <c r="B103" s="70"/>
      <c r="C103" s="59"/>
      <c r="D103" s="59"/>
      <c r="E103" s="43"/>
      <c r="F103" s="56"/>
      <c r="G103" s="56"/>
      <c r="H103" s="21"/>
      <c r="L103" s="21"/>
      <c r="M103" s="21"/>
    </row>
    <row r="104" spans="1:14" outlineLevel="1" x14ac:dyDescent="0.25">
      <c r="A104" s="24" t="s">
        <v>164</v>
      </c>
      <c r="B104" s="70"/>
      <c r="C104" s="59"/>
      <c r="D104" s="59"/>
      <c r="E104" s="43"/>
      <c r="F104" s="56"/>
      <c r="G104" s="56"/>
      <c r="H104" s="21"/>
      <c r="L104" s="21"/>
      <c r="M104" s="21"/>
    </row>
    <row r="105" spans="1:14" outlineLevel="1" x14ac:dyDescent="0.25">
      <c r="A105" s="24" t="s">
        <v>165</v>
      </c>
      <c r="B105" s="70"/>
      <c r="C105" s="59"/>
      <c r="D105" s="59"/>
      <c r="E105" s="43"/>
      <c r="F105" s="56"/>
      <c r="G105" s="56"/>
      <c r="H105" s="21"/>
      <c r="L105" s="21"/>
      <c r="M105" s="21"/>
    </row>
    <row r="106" spans="1:14" outlineLevel="1" x14ac:dyDescent="0.25">
      <c r="A106" s="24" t="s">
        <v>166</v>
      </c>
      <c r="B106" s="70"/>
      <c r="C106" s="55"/>
      <c r="D106" s="55"/>
      <c r="E106" s="43"/>
      <c r="F106" s="57"/>
      <c r="G106" s="57"/>
      <c r="H106" s="21"/>
      <c r="L106" s="21"/>
      <c r="M106" s="21"/>
    </row>
    <row r="107" spans="1:14" outlineLevel="1" x14ac:dyDescent="0.25">
      <c r="A107" s="24" t="s">
        <v>167</v>
      </c>
      <c r="B107" s="70"/>
      <c r="C107" s="55"/>
      <c r="D107" s="55"/>
      <c r="E107" s="43"/>
      <c r="F107" s="57"/>
      <c r="G107" s="57"/>
      <c r="H107" s="21"/>
      <c r="L107" s="21"/>
      <c r="M107" s="21"/>
    </row>
    <row r="108" spans="1:14" outlineLevel="1" x14ac:dyDescent="0.25">
      <c r="A108" s="24" t="s">
        <v>168</v>
      </c>
      <c r="B108" s="69"/>
      <c r="C108" s="55"/>
      <c r="D108" s="55"/>
      <c r="E108" s="43"/>
      <c r="F108" s="57"/>
      <c r="G108" s="57"/>
      <c r="H108" s="21"/>
      <c r="L108" s="21"/>
      <c r="M108" s="21"/>
    </row>
    <row r="109" spans="1:14" outlineLevel="1" x14ac:dyDescent="0.25">
      <c r="A109" s="24" t="s">
        <v>169</v>
      </c>
      <c r="B109" s="70"/>
      <c r="C109" s="55"/>
      <c r="D109" s="55"/>
      <c r="E109" s="43"/>
      <c r="F109" s="57"/>
      <c r="G109" s="57"/>
      <c r="H109" s="21"/>
      <c r="L109" s="21"/>
      <c r="M109" s="21"/>
    </row>
    <row r="110" spans="1:14" outlineLevel="1" x14ac:dyDescent="0.25">
      <c r="A110" s="24" t="s">
        <v>170</v>
      </c>
      <c r="B110" s="70"/>
      <c r="C110" s="55"/>
      <c r="D110" s="55"/>
      <c r="E110" s="43"/>
      <c r="F110" s="57"/>
      <c r="G110" s="57"/>
      <c r="H110" s="21"/>
      <c r="L110" s="21"/>
      <c r="M110" s="21"/>
    </row>
    <row r="111" spans="1:14" ht="15" customHeight="1" x14ac:dyDescent="0.25">
      <c r="A111" s="46"/>
      <c r="B111" s="74" t="s">
        <v>171</v>
      </c>
      <c r="C111" s="49" t="s">
        <v>172</v>
      </c>
      <c r="D111" s="49" t="s">
        <v>173</v>
      </c>
      <c r="E111" s="48"/>
      <c r="F111" s="49" t="s">
        <v>174</v>
      </c>
      <c r="G111" s="49" t="s">
        <v>175</v>
      </c>
      <c r="H111" s="21"/>
      <c r="L111" s="21"/>
      <c r="M111" s="21"/>
    </row>
    <row r="112" spans="1:14" s="75" customFormat="1" x14ac:dyDescent="0.25">
      <c r="A112" s="24" t="s">
        <v>176</v>
      </c>
      <c r="B112" s="43" t="s">
        <v>177</v>
      </c>
      <c r="C112" s="50">
        <v>0</v>
      </c>
      <c r="D112" s="50" t="s">
        <v>116</v>
      </c>
      <c r="E112" s="57"/>
      <c r="F112" s="56">
        <f>IF($C$129=0,"",IF(C112="[for completion]","",IF(C112="","",C112/$C$129)))</f>
        <v>0</v>
      </c>
      <c r="G112" s="56" t="str">
        <f>IF($D$129=0,"",IF(D112="[for completion]","",IF(D112="","",D112/$D$129)))</f>
        <v/>
      </c>
      <c r="I112" s="24"/>
      <c r="J112" s="24"/>
      <c r="K112" s="24"/>
      <c r="L112" s="21" t="s">
        <v>178</v>
      </c>
      <c r="M112" s="21"/>
      <c r="N112" s="21"/>
    </row>
    <row r="113" spans="1:14" s="75" customFormat="1" x14ac:dyDescent="0.25">
      <c r="A113" s="24" t="s">
        <v>179</v>
      </c>
      <c r="B113" s="43" t="s">
        <v>180</v>
      </c>
      <c r="C113" s="50">
        <v>0</v>
      </c>
      <c r="D113" s="50" t="s">
        <v>116</v>
      </c>
      <c r="E113" s="57"/>
      <c r="F113" s="56">
        <f t="shared" ref="F113:F128" si="5">IF($C$129=0,"",IF(C113="[for completion]","",IF(C113="","",C113/$C$129)))</f>
        <v>0</v>
      </c>
      <c r="G113" s="56" t="str">
        <f t="shared" ref="G113:G128" si="6">IF($D$129=0,"",IF(D113="[for completion]","",IF(D113="","",D113/$D$129)))</f>
        <v/>
      </c>
      <c r="I113" s="24"/>
      <c r="J113" s="24"/>
      <c r="K113" s="24"/>
      <c r="L113" s="43" t="s">
        <v>180</v>
      </c>
      <c r="M113" s="21"/>
      <c r="N113" s="21"/>
    </row>
    <row r="114" spans="1:14" s="75" customFormat="1" x14ac:dyDescent="0.25">
      <c r="A114" s="24" t="s">
        <v>181</v>
      </c>
      <c r="B114" s="43" t="s">
        <v>182</v>
      </c>
      <c r="C114" s="50">
        <v>0</v>
      </c>
      <c r="D114" s="50" t="s">
        <v>116</v>
      </c>
      <c r="E114" s="57"/>
      <c r="F114" s="56">
        <f t="shared" si="5"/>
        <v>0</v>
      </c>
      <c r="G114" s="56" t="str">
        <f t="shared" si="6"/>
        <v/>
      </c>
      <c r="I114" s="24"/>
      <c r="J114" s="24"/>
      <c r="K114" s="24"/>
      <c r="L114" s="43" t="s">
        <v>182</v>
      </c>
      <c r="M114" s="21"/>
      <c r="N114" s="21"/>
    </row>
    <row r="115" spans="1:14" s="75" customFormat="1" x14ac:dyDescent="0.25">
      <c r="A115" s="24" t="s">
        <v>183</v>
      </c>
      <c r="B115" s="43" t="s">
        <v>18</v>
      </c>
      <c r="C115" s="50">
        <f>C38</f>
        <v>65056.0336431295</v>
      </c>
      <c r="D115" s="50" t="s">
        <v>116</v>
      </c>
      <c r="E115" s="57"/>
      <c r="F115" s="56">
        <f t="shared" si="5"/>
        <v>1</v>
      </c>
      <c r="G115" s="56" t="str">
        <f t="shared" si="6"/>
        <v/>
      </c>
      <c r="I115" s="24"/>
      <c r="J115" s="24"/>
      <c r="K115" s="24"/>
      <c r="L115" s="43" t="s">
        <v>18</v>
      </c>
      <c r="M115" s="21"/>
      <c r="N115" s="21"/>
    </row>
    <row r="116" spans="1:14" s="75" customFormat="1" x14ac:dyDescent="0.25">
      <c r="A116" s="24" t="s">
        <v>184</v>
      </c>
      <c r="B116" s="43" t="s">
        <v>185</v>
      </c>
      <c r="C116" s="50">
        <v>0</v>
      </c>
      <c r="D116" s="50" t="s">
        <v>116</v>
      </c>
      <c r="E116" s="57"/>
      <c r="F116" s="56">
        <f t="shared" si="5"/>
        <v>0</v>
      </c>
      <c r="G116" s="56" t="str">
        <f t="shared" si="6"/>
        <v/>
      </c>
      <c r="I116" s="24"/>
      <c r="J116" s="24"/>
      <c r="K116" s="24"/>
      <c r="L116" s="43" t="s">
        <v>185</v>
      </c>
      <c r="M116" s="21"/>
      <c r="N116" s="21"/>
    </row>
    <row r="117" spans="1:14" s="75" customFormat="1" x14ac:dyDescent="0.25">
      <c r="A117" s="24" t="s">
        <v>186</v>
      </c>
      <c r="B117" s="43" t="s">
        <v>187</v>
      </c>
      <c r="C117" s="50">
        <v>0</v>
      </c>
      <c r="D117" s="50" t="s">
        <v>116</v>
      </c>
      <c r="E117" s="43"/>
      <c r="F117" s="56">
        <f t="shared" si="5"/>
        <v>0</v>
      </c>
      <c r="G117" s="56" t="str">
        <f t="shared" si="6"/>
        <v/>
      </c>
      <c r="I117" s="24"/>
      <c r="J117" s="24"/>
      <c r="K117" s="24"/>
      <c r="L117" s="43" t="s">
        <v>187</v>
      </c>
      <c r="M117" s="21"/>
      <c r="N117" s="21"/>
    </row>
    <row r="118" spans="1:14" x14ac:dyDescent="0.25">
      <c r="A118" s="24" t="s">
        <v>188</v>
      </c>
      <c r="B118" s="43" t="s">
        <v>189</v>
      </c>
      <c r="C118" s="50">
        <v>0</v>
      </c>
      <c r="D118" s="50" t="s">
        <v>116</v>
      </c>
      <c r="E118" s="43"/>
      <c r="F118" s="56">
        <f t="shared" si="5"/>
        <v>0</v>
      </c>
      <c r="G118" s="56" t="str">
        <f t="shared" si="6"/>
        <v/>
      </c>
      <c r="L118" s="43" t="s">
        <v>189</v>
      </c>
      <c r="M118" s="21"/>
    </row>
    <row r="119" spans="1:14" x14ac:dyDescent="0.25">
      <c r="A119" s="24" t="s">
        <v>190</v>
      </c>
      <c r="B119" s="43" t="s">
        <v>191</v>
      </c>
      <c r="C119" s="50">
        <v>0</v>
      </c>
      <c r="D119" s="50" t="s">
        <v>116</v>
      </c>
      <c r="E119" s="43"/>
      <c r="F119" s="56">
        <f t="shared" si="5"/>
        <v>0</v>
      </c>
      <c r="G119" s="56" t="str">
        <f t="shared" si="6"/>
        <v/>
      </c>
      <c r="L119" s="43" t="s">
        <v>191</v>
      </c>
      <c r="M119" s="21"/>
    </row>
    <row r="120" spans="1:14" x14ac:dyDescent="0.25">
      <c r="A120" s="24" t="s">
        <v>192</v>
      </c>
      <c r="B120" s="43" t="s">
        <v>193</v>
      </c>
      <c r="C120" s="50">
        <v>0</v>
      </c>
      <c r="D120" s="50" t="s">
        <v>116</v>
      </c>
      <c r="E120" s="43"/>
      <c r="F120" s="56">
        <f t="shared" si="5"/>
        <v>0</v>
      </c>
      <c r="G120" s="56" t="str">
        <f t="shared" si="6"/>
        <v/>
      </c>
      <c r="L120" s="43" t="s">
        <v>193</v>
      </c>
      <c r="M120" s="21"/>
    </row>
    <row r="121" spans="1:14" x14ac:dyDescent="0.25">
      <c r="A121" s="24" t="s">
        <v>194</v>
      </c>
      <c r="B121" s="43" t="s">
        <v>195</v>
      </c>
      <c r="C121" s="50">
        <v>0</v>
      </c>
      <c r="D121" s="50" t="s">
        <v>116</v>
      </c>
      <c r="E121" s="43"/>
      <c r="F121" s="56">
        <f>IF($C$129=0,"",IF(C121="[for completion]","",IF(C121="","",C121/$C$129)))</f>
        <v>0</v>
      </c>
      <c r="G121" s="56" t="str">
        <f>IF($D$129=0,"",IF(D121="[for completion]","",IF(D121="","",D121/$D$129)))</f>
        <v/>
      </c>
      <c r="L121" s="43"/>
      <c r="M121" s="21"/>
    </row>
    <row r="122" spans="1:14" x14ac:dyDescent="0.25">
      <c r="A122" s="24" t="s">
        <v>196</v>
      </c>
      <c r="B122" s="43" t="s">
        <v>197</v>
      </c>
      <c r="C122" s="50">
        <v>0</v>
      </c>
      <c r="D122" s="50" t="s">
        <v>116</v>
      </c>
      <c r="E122" s="43"/>
      <c r="F122" s="56">
        <f t="shared" si="5"/>
        <v>0</v>
      </c>
      <c r="G122" s="56" t="str">
        <f t="shared" si="6"/>
        <v/>
      </c>
      <c r="L122" s="43" t="s">
        <v>197</v>
      </c>
      <c r="M122" s="21"/>
    </row>
    <row r="123" spans="1:14" x14ac:dyDescent="0.25">
      <c r="A123" s="24" t="s">
        <v>198</v>
      </c>
      <c r="B123" s="43" t="s">
        <v>199</v>
      </c>
      <c r="C123" s="50">
        <v>0</v>
      </c>
      <c r="D123" s="50" t="s">
        <v>116</v>
      </c>
      <c r="E123" s="43"/>
      <c r="F123" s="56">
        <f t="shared" si="5"/>
        <v>0</v>
      </c>
      <c r="G123" s="56" t="str">
        <f t="shared" si="6"/>
        <v/>
      </c>
      <c r="L123" s="43" t="s">
        <v>199</v>
      </c>
      <c r="M123" s="21"/>
    </row>
    <row r="124" spans="1:14" x14ac:dyDescent="0.25">
      <c r="A124" s="24" t="s">
        <v>200</v>
      </c>
      <c r="B124" s="68" t="s">
        <v>201</v>
      </c>
      <c r="C124" s="50">
        <v>0</v>
      </c>
      <c r="D124" s="50" t="s">
        <v>116</v>
      </c>
      <c r="E124" s="43"/>
      <c r="F124" s="56">
        <f t="shared" si="5"/>
        <v>0</v>
      </c>
      <c r="G124" s="56" t="str">
        <f t="shared" si="6"/>
        <v/>
      </c>
      <c r="L124" s="68" t="s">
        <v>201</v>
      </c>
      <c r="M124" s="21"/>
    </row>
    <row r="125" spans="1:14" x14ac:dyDescent="0.25">
      <c r="A125" s="24" t="s">
        <v>202</v>
      </c>
      <c r="B125" s="43" t="s">
        <v>203</v>
      </c>
      <c r="C125" s="50">
        <v>0</v>
      </c>
      <c r="D125" s="50" t="s">
        <v>116</v>
      </c>
      <c r="E125" s="43"/>
      <c r="F125" s="56">
        <f t="shared" si="5"/>
        <v>0</v>
      </c>
      <c r="G125" s="56" t="str">
        <f t="shared" si="6"/>
        <v/>
      </c>
      <c r="L125" s="43" t="s">
        <v>203</v>
      </c>
      <c r="M125" s="21"/>
    </row>
    <row r="126" spans="1:14" x14ac:dyDescent="0.25">
      <c r="A126" s="24" t="s">
        <v>204</v>
      </c>
      <c r="B126" s="43" t="s">
        <v>205</v>
      </c>
      <c r="C126" s="50">
        <v>0</v>
      </c>
      <c r="D126" s="50" t="s">
        <v>116</v>
      </c>
      <c r="E126" s="43"/>
      <c r="F126" s="56">
        <f t="shared" si="5"/>
        <v>0</v>
      </c>
      <c r="G126" s="56" t="str">
        <f t="shared" si="6"/>
        <v/>
      </c>
      <c r="H126" s="44"/>
      <c r="L126" s="43" t="s">
        <v>205</v>
      </c>
      <c r="M126" s="21"/>
    </row>
    <row r="127" spans="1:14" x14ac:dyDescent="0.25">
      <c r="A127" s="24" t="s">
        <v>206</v>
      </c>
      <c r="B127" s="43" t="s">
        <v>207</v>
      </c>
      <c r="C127" s="50">
        <v>0</v>
      </c>
      <c r="D127" s="50" t="s">
        <v>116</v>
      </c>
      <c r="E127" s="43"/>
      <c r="F127" s="56">
        <f>IF($C$129=0,"",IF(C127="[for completion]","",IF(C127="","",C127/$C$129)))</f>
        <v>0</v>
      </c>
      <c r="G127" s="56" t="str">
        <f>IF($D$129=0,"",IF(D127="[for completion]","",IF(D127="","",D127/$D$129)))</f>
        <v/>
      </c>
      <c r="H127" s="21"/>
      <c r="L127" s="43" t="s">
        <v>207</v>
      </c>
      <c r="M127" s="21"/>
    </row>
    <row r="128" spans="1:14" x14ac:dyDescent="0.25">
      <c r="A128" s="24" t="s">
        <v>208</v>
      </c>
      <c r="B128" s="43" t="s">
        <v>100</v>
      </c>
      <c r="C128" s="50">
        <v>0</v>
      </c>
      <c r="D128" s="50" t="s">
        <v>116</v>
      </c>
      <c r="E128" s="43"/>
      <c r="F128" s="56">
        <f t="shared" si="5"/>
        <v>0</v>
      </c>
      <c r="G128" s="56" t="str">
        <f t="shared" si="6"/>
        <v/>
      </c>
      <c r="H128" s="21"/>
      <c r="L128" s="21"/>
      <c r="M128" s="21"/>
    </row>
    <row r="129" spans="1:14" x14ac:dyDescent="0.25">
      <c r="A129" s="24" t="s">
        <v>209</v>
      </c>
      <c r="B129" s="69" t="s">
        <v>102</v>
      </c>
      <c r="C129" s="50">
        <f>SUM(C112:C128)</f>
        <v>65056.0336431295</v>
      </c>
      <c r="D129" s="50">
        <f>SUM(D112:D128)</f>
        <v>0</v>
      </c>
      <c r="E129" s="43"/>
      <c r="F129" s="53">
        <f>SUM(F112:F128)</f>
        <v>1</v>
      </c>
      <c r="G129" s="53">
        <f>SUM(G112:G128)</f>
        <v>0</v>
      </c>
      <c r="H129" s="21"/>
      <c r="L129" s="21"/>
      <c r="M129" s="21"/>
    </row>
    <row r="130" spans="1:14" outlineLevel="1" x14ac:dyDescent="0.25">
      <c r="A130" s="24" t="s">
        <v>210</v>
      </c>
      <c r="B130" s="61"/>
      <c r="C130" s="50"/>
      <c r="D130" s="50"/>
      <c r="E130" s="43"/>
      <c r="F130" s="56" t="str">
        <f>IF($C$129=0,"",IF(C130="[for completion]","",IF(C130="","",C130/$C$129)))</f>
        <v/>
      </c>
      <c r="G130" s="56" t="str">
        <f>IF($D$129=0,"",IF(D130="[for completion]","",IF(D130="","",D130/$D$129)))</f>
        <v/>
      </c>
      <c r="H130" s="21"/>
      <c r="L130" s="21"/>
      <c r="M130" s="21"/>
    </row>
    <row r="131" spans="1:14" outlineLevel="1" x14ac:dyDescent="0.25">
      <c r="A131" s="24" t="s">
        <v>211</v>
      </c>
      <c r="B131" s="61"/>
      <c r="C131" s="50"/>
      <c r="D131" s="50"/>
      <c r="E131" s="43"/>
      <c r="F131" s="56"/>
      <c r="G131" s="56" t="str">
        <f t="shared" ref="G131:G136" si="7">IF($D$129=0,"",IF(D131="[for completion]","",D131/$D$129))</f>
        <v/>
      </c>
      <c r="H131" s="21"/>
      <c r="L131" s="21"/>
      <c r="M131" s="21"/>
    </row>
    <row r="132" spans="1:14" outlineLevel="1" x14ac:dyDescent="0.25">
      <c r="A132" s="24" t="s">
        <v>212</v>
      </c>
      <c r="B132" s="61"/>
      <c r="C132" s="50"/>
      <c r="D132" s="50"/>
      <c r="E132" s="43"/>
      <c r="F132" s="56"/>
      <c r="G132" s="56" t="str">
        <f t="shared" si="7"/>
        <v/>
      </c>
      <c r="H132" s="21"/>
      <c r="L132" s="21"/>
      <c r="M132" s="21"/>
    </row>
    <row r="133" spans="1:14" outlineLevel="1" x14ac:dyDescent="0.25">
      <c r="A133" s="24" t="s">
        <v>213</v>
      </c>
      <c r="B133" s="61"/>
      <c r="C133" s="50"/>
      <c r="D133" s="50"/>
      <c r="E133" s="43"/>
      <c r="F133" s="56"/>
      <c r="G133" s="56" t="str">
        <f t="shared" si="7"/>
        <v/>
      </c>
      <c r="H133" s="21"/>
      <c r="L133" s="21"/>
      <c r="M133" s="21"/>
    </row>
    <row r="134" spans="1:14" outlineLevel="1" x14ac:dyDescent="0.25">
      <c r="A134" s="24" t="s">
        <v>214</v>
      </c>
      <c r="B134" s="61"/>
      <c r="C134" s="50"/>
      <c r="D134" s="50"/>
      <c r="E134" s="43"/>
      <c r="F134" s="56"/>
      <c r="G134" s="56" t="str">
        <f t="shared" si="7"/>
        <v/>
      </c>
      <c r="H134" s="21"/>
      <c r="L134" s="21"/>
      <c r="M134" s="21"/>
    </row>
    <row r="135" spans="1:14" outlineLevel="1" x14ac:dyDescent="0.25">
      <c r="A135" s="24" t="s">
        <v>215</v>
      </c>
      <c r="B135" s="61"/>
      <c r="C135" s="50"/>
      <c r="D135" s="50"/>
      <c r="E135" s="43"/>
      <c r="F135" s="56"/>
      <c r="G135" s="56" t="str">
        <f t="shared" si="7"/>
        <v/>
      </c>
      <c r="H135" s="21"/>
      <c r="L135" s="21"/>
      <c r="M135" s="21"/>
    </row>
    <row r="136" spans="1:14" outlineLevel="1" x14ac:dyDescent="0.25">
      <c r="A136" s="24" t="s">
        <v>216</v>
      </c>
      <c r="B136" s="61"/>
      <c r="C136" s="50"/>
      <c r="D136" s="50"/>
      <c r="E136" s="43"/>
      <c r="F136" s="56"/>
      <c r="G136" s="56" t="str">
        <f t="shared" si="7"/>
        <v/>
      </c>
      <c r="H136" s="21"/>
      <c r="L136" s="21"/>
      <c r="M136" s="21"/>
    </row>
    <row r="137" spans="1:14" ht="15" customHeight="1" x14ac:dyDescent="0.25">
      <c r="A137" s="46"/>
      <c r="B137" s="47" t="s">
        <v>217</v>
      </c>
      <c r="C137" s="49" t="s">
        <v>172</v>
      </c>
      <c r="D137" s="49" t="s">
        <v>173</v>
      </c>
      <c r="E137" s="48"/>
      <c r="F137" s="49" t="s">
        <v>174</v>
      </c>
      <c r="G137" s="49" t="s">
        <v>175</v>
      </c>
      <c r="H137" s="21"/>
      <c r="L137" s="21"/>
      <c r="M137" s="21"/>
    </row>
    <row r="138" spans="1:14" s="75" customFormat="1" x14ac:dyDescent="0.25">
      <c r="A138" s="24" t="s">
        <v>218</v>
      </c>
      <c r="B138" s="43" t="s">
        <v>177</v>
      </c>
      <c r="C138" s="50">
        <v>17328.799674999998</v>
      </c>
      <c r="D138" s="50" t="s">
        <v>116</v>
      </c>
      <c r="E138" s="57"/>
      <c r="F138" s="56">
        <f>IF($C$155=0,"",IF(C138="[for completion]","",IF(C138="","",C138/$C$155)))</f>
        <v>0.35163711015379695</v>
      </c>
      <c r="G138" s="56" t="str">
        <f>IF($D$155=0,"",IF(D138="[for completion]","",IF(D138="","",D138/$D$155)))</f>
        <v/>
      </c>
      <c r="H138" s="21"/>
      <c r="I138" s="24"/>
      <c r="J138" s="24"/>
      <c r="K138" s="24"/>
      <c r="L138" s="21"/>
      <c r="M138" s="21"/>
      <c r="N138" s="21"/>
    </row>
    <row r="139" spans="1:14" s="75" customFormat="1" x14ac:dyDescent="0.25">
      <c r="A139" s="24" t="s">
        <v>219</v>
      </c>
      <c r="B139" s="43" t="s">
        <v>180</v>
      </c>
      <c r="C139" s="50">
        <v>1073.2518750000002</v>
      </c>
      <c r="D139" s="50" t="s">
        <v>116</v>
      </c>
      <c r="E139" s="57"/>
      <c r="F139" s="56">
        <f t="shared" ref="F139:F146" si="8">IF($C$155=0,"",IF(C139="[for completion]","",IF(C139="","",C139/$C$155)))</f>
        <v>2.1778495618286046E-2</v>
      </c>
      <c r="G139" s="56" t="str">
        <f t="shared" ref="G139:G146" si="9">IF($D$155=0,"",IF(D139="[for completion]","",IF(D139="","",D139/$D$155)))</f>
        <v/>
      </c>
      <c r="H139" s="21"/>
      <c r="I139" s="24"/>
      <c r="J139" s="24"/>
      <c r="K139" s="24"/>
      <c r="L139" s="21"/>
      <c r="M139" s="21"/>
      <c r="N139" s="21"/>
    </row>
    <row r="140" spans="1:14" s="75" customFormat="1" x14ac:dyDescent="0.25">
      <c r="A140" s="24" t="s">
        <v>220</v>
      </c>
      <c r="B140" s="43" t="s">
        <v>182</v>
      </c>
      <c r="C140" s="50">
        <v>0</v>
      </c>
      <c r="D140" s="50" t="s">
        <v>116</v>
      </c>
      <c r="E140" s="57"/>
      <c r="F140" s="56">
        <f t="shared" si="8"/>
        <v>0</v>
      </c>
      <c r="G140" s="56" t="str">
        <f t="shared" si="9"/>
        <v/>
      </c>
      <c r="H140" s="21"/>
      <c r="I140" s="24"/>
      <c r="J140" s="24"/>
      <c r="K140" s="24"/>
      <c r="L140" s="21"/>
      <c r="M140" s="21"/>
      <c r="N140" s="21"/>
    </row>
    <row r="141" spans="1:14" s="75" customFormat="1" x14ac:dyDescent="0.25">
      <c r="A141" s="24" t="s">
        <v>221</v>
      </c>
      <c r="B141" s="43" t="s">
        <v>18</v>
      </c>
      <c r="C141" s="50">
        <v>13750</v>
      </c>
      <c r="D141" s="50" t="s">
        <v>116</v>
      </c>
      <c r="E141" s="57"/>
      <c r="F141" s="56">
        <f t="shared" si="8"/>
        <v>0.27901587849677234</v>
      </c>
      <c r="G141" s="56" t="str">
        <f t="shared" si="9"/>
        <v/>
      </c>
      <c r="H141" s="21"/>
      <c r="I141" s="24"/>
      <c r="J141" s="24"/>
      <c r="K141" s="24"/>
      <c r="L141" s="21"/>
      <c r="M141" s="21"/>
      <c r="N141" s="21"/>
    </row>
    <row r="142" spans="1:14" s="75" customFormat="1" x14ac:dyDescent="0.25">
      <c r="A142" s="24" t="s">
        <v>222</v>
      </c>
      <c r="B142" s="43" t="s">
        <v>185</v>
      </c>
      <c r="C142" s="50">
        <v>0</v>
      </c>
      <c r="D142" s="50" t="s">
        <v>116</v>
      </c>
      <c r="E142" s="57"/>
      <c r="F142" s="56">
        <f t="shared" si="8"/>
        <v>0</v>
      </c>
      <c r="G142" s="56" t="str">
        <f t="shared" si="9"/>
        <v/>
      </c>
      <c r="H142" s="21"/>
      <c r="I142" s="24"/>
      <c r="J142" s="24"/>
      <c r="K142" s="24"/>
      <c r="L142" s="21"/>
      <c r="M142" s="21"/>
      <c r="N142" s="21"/>
    </row>
    <row r="143" spans="1:14" s="75" customFormat="1" x14ac:dyDescent="0.25">
      <c r="A143" s="24" t="s">
        <v>223</v>
      </c>
      <c r="B143" s="43" t="s">
        <v>187</v>
      </c>
      <c r="C143" s="50">
        <v>0</v>
      </c>
      <c r="D143" s="50" t="s">
        <v>116</v>
      </c>
      <c r="E143" s="43"/>
      <c r="F143" s="56">
        <f t="shared" si="8"/>
        <v>0</v>
      </c>
      <c r="G143" s="56" t="str">
        <f t="shared" si="9"/>
        <v/>
      </c>
      <c r="H143" s="21"/>
      <c r="I143" s="24"/>
      <c r="J143" s="24"/>
      <c r="K143" s="24"/>
      <c r="L143" s="21"/>
      <c r="M143" s="21"/>
      <c r="N143" s="21"/>
    </row>
    <row r="144" spans="1:14" x14ac:dyDescent="0.25">
      <c r="A144" s="24" t="s">
        <v>224</v>
      </c>
      <c r="B144" s="43" t="s">
        <v>189</v>
      </c>
      <c r="C144" s="50">
        <v>0</v>
      </c>
      <c r="D144" s="50" t="s">
        <v>116</v>
      </c>
      <c r="E144" s="43"/>
      <c r="F144" s="56">
        <f t="shared" si="8"/>
        <v>0</v>
      </c>
      <c r="G144" s="56" t="str">
        <f t="shared" si="9"/>
        <v/>
      </c>
      <c r="H144" s="21"/>
      <c r="L144" s="21"/>
      <c r="M144" s="21"/>
    </row>
    <row r="145" spans="1:14" x14ac:dyDescent="0.25">
      <c r="A145" s="24" t="s">
        <v>225</v>
      </c>
      <c r="B145" s="43" t="s">
        <v>191</v>
      </c>
      <c r="C145" s="50">
        <v>4685.8579200000004</v>
      </c>
      <c r="D145" s="50" t="s">
        <v>116</v>
      </c>
      <c r="E145" s="43"/>
      <c r="F145" s="56">
        <f t="shared" si="8"/>
        <v>9.5085728295262434E-2</v>
      </c>
      <c r="G145" s="56" t="str">
        <f t="shared" si="9"/>
        <v/>
      </c>
      <c r="H145" s="21"/>
      <c r="L145" s="21"/>
      <c r="M145" s="21"/>
      <c r="N145" s="44"/>
    </row>
    <row r="146" spans="1:14" x14ac:dyDescent="0.25">
      <c r="A146" s="24" t="s">
        <v>226</v>
      </c>
      <c r="B146" s="43" t="s">
        <v>193</v>
      </c>
      <c r="C146" s="50">
        <v>0</v>
      </c>
      <c r="D146" s="50" t="s">
        <v>116</v>
      </c>
      <c r="E146" s="43"/>
      <c r="F146" s="56">
        <f t="shared" si="8"/>
        <v>0</v>
      </c>
      <c r="G146" s="56" t="str">
        <f t="shared" si="9"/>
        <v/>
      </c>
      <c r="H146" s="21"/>
      <c r="L146" s="21"/>
      <c r="M146" s="21"/>
      <c r="N146" s="44"/>
    </row>
    <row r="147" spans="1:14" x14ac:dyDescent="0.25">
      <c r="A147" s="24" t="s">
        <v>227</v>
      </c>
      <c r="B147" s="43" t="s">
        <v>195</v>
      </c>
      <c r="C147" s="50">
        <v>0</v>
      </c>
      <c r="D147" s="50" t="s">
        <v>116</v>
      </c>
      <c r="E147" s="43"/>
      <c r="F147" s="56">
        <f>IF($C$155=0,"",IF(C147="[for completion]","",IF(C147="","",C147/$C$155)))</f>
        <v>0</v>
      </c>
      <c r="G147" s="56" t="str">
        <f>IF($D$155=0,"",IF(D147="[for completion]","",IF(D147="","",D147/$D$155)))</f>
        <v/>
      </c>
      <c r="H147" s="21"/>
      <c r="L147" s="21"/>
      <c r="M147" s="21"/>
      <c r="N147" s="44"/>
    </row>
    <row r="148" spans="1:14" x14ac:dyDescent="0.25">
      <c r="A148" s="24" t="s">
        <v>228</v>
      </c>
      <c r="B148" s="43" t="s">
        <v>197</v>
      </c>
      <c r="C148" s="50">
        <v>0</v>
      </c>
      <c r="D148" s="50" t="s">
        <v>116</v>
      </c>
      <c r="E148" s="43"/>
      <c r="F148" s="56">
        <f t="shared" ref="F148:F154" si="10">IF($C$155=0,"",IF(C148="[for completion]","",IF(C148="","",C148/$C$155)))</f>
        <v>0</v>
      </c>
      <c r="G148" s="56" t="str">
        <f t="shared" ref="G148:G154" si="11">IF($D$155=0,"",IF(D148="[for completion]","",IF(D148="","",D148/$D$155)))</f>
        <v/>
      </c>
      <c r="H148" s="21"/>
      <c r="L148" s="21"/>
      <c r="M148" s="21"/>
      <c r="N148" s="44"/>
    </row>
    <row r="149" spans="1:14" x14ac:dyDescent="0.25">
      <c r="A149" s="24" t="s">
        <v>229</v>
      </c>
      <c r="B149" s="43" t="s">
        <v>199</v>
      </c>
      <c r="C149" s="50">
        <v>0</v>
      </c>
      <c r="D149" s="50" t="s">
        <v>116</v>
      </c>
      <c r="E149" s="43"/>
      <c r="F149" s="56">
        <f t="shared" si="10"/>
        <v>0</v>
      </c>
      <c r="G149" s="56" t="str">
        <f t="shared" si="11"/>
        <v/>
      </c>
      <c r="H149" s="21"/>
      <c r="L149" s="21"/>
      <c r="M149" s="21"/>
      <c r="N149" s="44"/>
    </row>
    <row r="150" spans="1:14" x14ac:dyDescent="0.25">
      <c r="A150" s="24" t="s">
        <v>230</v>
      </c>
      <c r="B150" s="68" t="s">
        <v>201</v>
      </c>
      <c r="C150" s="50">
        <v>0</v>
      </c>
      <c r="D150" s="50" t="s">
        <v>116</v>
      </c>
      <c r="E150" s="43"/>
      <c r="F150" s="56">
        <f t="shared" si="10"/>
        <v>0</v>
      </c>
      <c r="G150" s="56" t="str">
        <f t="shared" si="11"/>
        <v/>
      </c>
      <c r="H150" s="21"/>
      <c r="L150" s="21"/>
      <c r="M150" s="21"/>
      <c r="N150" s="44"/>
    </row>
    <row r="151" spans="1:14" x14ac:dyDescent="0.25">
      <c r="A151" s="24" t="s">
        <v>231</v>
      </c>
      <c r="B151" s="43" t="s">
        <v>203</v>
      </c>
      <c r="C151" s="50">
        <v>0</v>
      </c>
      <c r="D151" s="50" t="s">
        <v>116</v>
      </c>
      <c r="E151" s="43"/>
      <c r="F151" s="56">
        <f t="shared" si="10"/>
        <v>0</v>
      </c>
      <c r="G151" s="56" t="str">
        <f t="shared" si="11"/>
        <v/>
      </c>
      <c r="H151" s="21"/>
      <c r="L151" s="21"/>
      <c r="M151" s="21"/>
      <c r="N151" s="44"/>
    </row>
    <row r="152" spans="1:14" x14ac:dyDescent="0.25">
      <c r="A152" s="24" t="s">
        <v>232</v>
      </c>
      <c r="B152" s="43" t="s">
        <v>205</v>
      </c>
      <c r="C152" s="50">
        <v>0</v>
      </c>
      <c r="D152" s="50" t="s">
        <v>116</v>
      </c>
      <c r="E152" s="43"/>
      <c r="F152" s="56">
        <f t="shared" si="10"/>
        <v>0</v>
      </c>
      <c r="G152" s="56" t="str">
        <f t="shared" si="11"/>
        <v/>
      </c>
      <c r="H152" s="21"/>
      <c r="L152" s="21"/>
      <c r="M152" s="21"/>
      <c r="N152" s="44"/>
    </row>
    <row r="153" spans="1:14" x14ac:dyDescent="0.25">
      <c r="A153" s="24" t="s">
        <v>233</v>
      </c>
      <c r="B153" s="43" t="s">
        <v>207</v>
      </c>
      <c r="C153" s="50">
        <v>12442.44</v>
      </c>
      <c r="D153" s="50" t="s">
        <v>116</v>
      </c>
      <c r="E153" s="43"/>
      <c r="F153" s="56">
        <f t="shared" si="10"/>
        <v>0.25248278743588221</v>
      </c>
      <c r="G153" s="56" t="str">
        <f t="shared" si="11"/>
        <v/>
      </c>
      <c r="H153" s="21"/>
      <c r="L153" s="21"/>
      <c r="M153" s="21"/>
      <c r="N153" s="44"/>
    </row>
    <row r="154" spans="1:14" x14ac:dyDescent="0.25">
      <c r="A154" s="24" t="s">
        <v>234</v>
      </c>
      <c r="B154" s="43" t="s">
        <v>100</v>
      </c>
      <c r="C154" s="50">
        <v>0</v>
      </c>
      <c r="D154" s="50" t="s">
        <v>116</v>
      </c>
      <c r="E154" s="43"/>
      <c r="F154" s="56">
        <f t="shared" si="10"/>
        <v>0</v>
      </c>
      <c r="G154" s="56" t="str">
        <f t="shared" si="11"/>
        <v/>
      </c>
      <c r="H154" s="21"/>
      <c r="L154" s="21"/>
      <c r="M154" s="21"/>
      <c r="N154" s="44"/>
    </row>
    <row r="155" spans="1:14" x14ac:dyDescent="0.25">
      <c r="A155" s="24" t="s">
        <v>235</v>
      </c>
      <c r="B155" s="69" t="s">
        <v>102</v>
      </c>
      <c r="C155" s="50">
        <f>SUM(C138:C154)</f>
        <v>49280.349470000001</v>
      </c>
      <c r="D155" s="50">
        <f>SUM(D138:D154)</f>
        <v>0</v>
      </c>
      <c r="E155" s="43"/>
      <c r="F155" s="53">
        <f>SUM(F138:F154)</f>
        <v>1</v>
      </c>
      <c r="G155" s="53">
        <f>SUM(G138:G154)</f>
        <v>0</v>
      </c>
      <c r="H155" s="21"/>
      <c r="L155" s="21"/>
      <c r="M155" s="21"/>
      <c r="N155" s="44"/>
    </row>
    <row r="156" spans="1:14" outlineLevel="1" x14ac:dyDescent="0.25">
      <c r="A156" s="24" t="s">
        <v>236</v>
      </c>
      <c r="B156" s="61"/>
      <c r="C156" s="50"/>
      <c r="D156" s="50"/>
      <c r="E156" s="43"/>
      <c r="F156" s="56" t="str">
        <f>IF($C$155=0,"",IF(C156="[for completion]","",IF(C156="","",C156/$C$155)))</f>
        <v/>
      </c>
      <c r="G156" s="56" t="str">
        <f>IF($D$155=0,"",IF(D156="[for completion]","",IF(D156="","",D156/$D$155)))</f>
        <v/>
      </c>
      <c r="H156" s="21"/>
      <c r="L156" s="21"/>
      <c r="M156" s="21"/>
      <c r="N156" s="44"/>
    </row>
    <row r="157" spans="1:14" outlineLevel="1" x14ac:dyDescent="0.25">
      <c r="A157" s="24" t="s">
        <v>237</v>
      </c>
      <c r="B157" s="61"/>
      <c r="C157" s="50"/>
      <c r="D157" s="50"/>
      <c r="E157" s="43"/>
      <c r="F157" s="56" t="str">
        <f t="shared" ref="F157:F162" si="12">IF($C$155=0,"",IF(C157="[for completion]","",IF(C157="","",C157/$C$155)))</f>
        <v/>
      </c>
      <c r="G157" s="56" t="str">
        <f t="shared" ref="G157:G162" si="13">IF($D$155=0,"",IF(D157="[for completion]","",IF(D157="","",D157/$D$155)))</f>
        <v/>
      </c>
      <c r="H157" s="21"/>
      <c r="L157" s="21"/>
      <c r="M157" s="21"/>
      <c r="N157" s="44"/>
    </row>
    <row r="158" spans="1:14" outlineLevel="1" x14ac:dyDescent="0.25">
      <c r="A158" s="24" t="s">
        <v>238</v>
      </c>
      <c r="B158" s="61"/>
      <c r="C158" s="50"/>
      <c r="D158" s="50"/>
      <c r="E158" s="43"/>
      <c r="F158" s="56" t="str">
        <f t="shared" si="12"/>
        <v/>
      </c>
      <c r="G158" s="56" t="str">
        <f t="shared" si="13"/>
        <v/>
      </c>
      <c r="H158" s="21"/>
      <c r="L158" s="21"/>
      <c r="M158" s="21"/>
      <c r="N158" s="44"/>
    </row>
    <row r="159" spans="1:14" outlineLevel="1" x14ac:dyDescent="0.25">
      <c r="A159" s="24" t="s">
        <v>239</v>
      </c>
      <c r="B159" s="61"/>
      <c r="C159" s="50"/>
      <c r="D159" s="50"/>
      <c r="E159" s="43"/>
      <c r="F159" s="56" t="str">
        <f t="shared" si="12"/>
        <v/>
      </c>
      <c r="G159" s="56" t="str">
        <f t="shared" si="13"/>
        <v/>
      </c>
      <c r="H159" s="21"/>
      <c r="L159" s="21"/>
      <c r="M159" s="21"/>
      <c r="N159" s="44"/>
    </row>
    <row r="160" spans="1:14" outlineLevel="1" x14ac:dyDescent="0.25">
      <c r="A160" s="24" t="s">
        <v>240</v>
      </c>
      <c r="B160" s="61"/>
      <c r="C160" s="50"/>
      <c r="D160" s="50"/>
      <c r="E160" s="43"/>
      <c r="F160" s="56" t="str">
        <f t="shared" si="12"/>
        <v/>
      </c>
      <c r="G160" s="56" t="str">
        <f t="shared" si="13"/>
        <v/>
      </c>
      <c r="H160" s="21"/>
      <c r="L160" s="21"/>
      <c r="M160" s="21"/>
      <c r="N160" s="44"/>
    </row>
    <row r="161" spans="1:14" outlineLevel="1" x14ac:dyDescent="0.25">
      <c r="A161" s="24" t="s">
        <v>241</v>
      </c>
      <c r="B161" s="61"/>
      <c r="C161" s="50"/>
      <c r="D161" s="50"/>
      <c r="E161" s="43"/>
      <c r="F161" s="56" t="str">
        <f t="shared" si="12"/>
        <v/>
      </c>
      <c r="G161" s="56" t="str">
        <f t="shared" si="13"/>
        <v/>
      </c>
      <c r="H161" s="21"/>
      <c r="L161" s="21"/>
      <c r="M161" s="21"/>
      <c r="N161" s="44"/>
    </row>
    <row r="162" spans="1:14" outlineLevel="1" x14ac:dyDescent="0.25">
      <c r="A162" s="24" t="s">
        <v>242</v>
      </c>
      <c r="B162" s="61"/>
      <c r="C162" s="50"/>
      <c r="D162" s="50"/>
      <c r="E162" s="43"/>
      <c r="F162" s="56" t="str">
        <f t="shared" si="12"/>
        <v/>
      </c>
      <c r="G162" s="56" t="str">
        <f t="shared" si="13"/>
        <v/>
      </c>
      <c r="H162" s="21"/>
      <c r="L162" s="21"/>
      <c r="M162" s="21"/>
      <c r="N162" s="44"/>
    </row>
    <row r="163" spans="1:14" ht="15" customHeight="1" x14ac:dyDescent="0.25">
      <c r="A163" s="46"/>
      <c r="B163" s="47" t="s">
        <v>243</v>
      </c>
      <c r="C163" s="52" t="s">
        <v>172</v>
      </c>
      <c r="D163" s="52" t="s">
        <v>173</v>
      </c>
      <c r="E163" s="48"/>
      <c r="F163" s="52" t="s">
        <v>174</v>
      </c>
      <c r="G163" s="52" t="s">
        <v>175</v>
      </c>
      <c r="H163" s="21"/>
      <c r="L163" s="21"/>
      <c r="M163" s="21"/>
      <c r="N163" s="44"/>
    </row>
    <row r="164" spans="1:14" x14ac:dyDescent="0.25">
      <c r="A164" s="24" t="s">
        <v>244</v>
      </c>
      <c r="B164" s="21" t="s">
        <v>245</v>
      </c>
      <c r="C164" s="50">
        <v>33181.907594999997</v>
      </c>
      <c r="D164" s="24" t="s">
        <v>116</v>
      </c>
      <c r="E164" s="76"/>
      <c r="F164" s="56">
        <f>IF($C$167=0,"",IF(C164="[for completion]","",IF(C164="","",C164/$C$167)))</f>
        <v>0.67332938893219252</v>
      </c>
      <c r="G164" s="56" t="str">
        <f>IF($D$167=0,"",IF(D164="[for completion]","",IF(D164="","",D164/$D$167)))</f>
        <v/>
      </c>
      <c r="H164" s="21"/>
      <c r="L164" s="21"/>
      <c r="M164" s="21"/>
      <c r="N164" s="44"/>
    </row>
    <row r="165" spans="1:14" x14ac:dyDescent="0.25">
      <c r="A165" s="24" t="s">
        <v>246</v>
      </c>
      <c r="B165" s="21" t="s">
        <v>247</v>
      </c>
      <c r="C165" s="50">
        <v>16098.441875</v>
      </c>
      <c r="D165" s="24" t="s">
        <v>116</v>
      </c>
      <c r="E165" s="76"/>
      <c r="F165" s="56">
        <f>IF($C$167=0,"",IF(C165="[for completion]","",IF(C165="","",C165/$C$167)))</f>
        <v>0.32667061106780743</v>
      </c>
      <c r="G165" s="56" t="str">
        <f>IF($D$167=0,"",IF(D165="[for completion]","",IF(D165="","",D165/$D$167)))</f>
        <v/>
      </c>
      <c r="H165" s="21"/>
      <c r="L165" s="21"/>
      <c r="M165" s="21"/>
      <c r="N165" s="44"/>
    </row>
    <row r="166" spans="1:14" x14ac:dyDescent="0.25">
      <c r="A166" s="24" t="s">
        <v>248</v>
      </c>
      <c r="B166" s="21" t="s">
        <v>100</v>
      </c>
      <c r="C166" s="50">
        <v>0</v>
      </c>
      <c r="D166" s="24" t="s">
        <v>116</v>
      </c>
      <c r="E166" s="76"/>
      <c r="F166" s="56">
        <f>IF($C$167=0,"",IF(C166="[for completion]","",IF(C166="","",C166/$C$167)))</f>
        <v>0</v>
      </c>
      <c r="G166" s="56" t="str">
        <f>IF($D$167=0,"",IF(D166="[for completion]","",IF(D166="","",D166/$D$167)))</f>
        <v/>
      </c>
      <c r="H166" s="21"/>
      <c r="L166" s="21"/>
      <c r="M166" s="21"/>
      <c r="N166" s="44"/>
    </row>
    <row r="167" spans="1:14" x14ac:dyDescent="0.25">
      <c r="A167" s="24" t="s">
        <v>249</v>
      </c>
      <c r="B167" s="77" t="s">
        <v>102</v>
      </c>
      <c r="C167" s="78">
        <f>SUM(C164:C166)</f>
        <v>49280.349470000001</v>
      </c>
      <c r="D167" s="78">
        <f>SUM(D164:D166)</f>
        <v>0</v>
      </c>
      <c r="E167" s="76"/>
      <c r="F167" s="79">
        <f>SUM(F164:F166)</f>
        <v>1</v>
      </c>
      <c r="G167" s="79">
        <f>SUM(G164:G166)</f>
        <v>0</v>
      </c>
      <c r="H167" s="21"/>
      <c r="L167" s="21"/>
      <c r="M167" s="21"/>
      <c r="N167" s="44"/>
    </row>
    <row r="168" spans="1:14" outlineLevel="1" x14ac:dyDescent="0.25">
      <c r="A168" s="24" t="s">
        <v>250</v>
      </c>
      <c r="B168" s="77"/>
      <c r="C168" s="78"/>
      <c r="D168" s="78"/>
      <c r="E168" s="76"/>
      <c r="F168" s="76"/>
      <c r="G168" s="68"/>
      <c r="H168" s="21"/>
      <c r="L168" s="21"/>
      <c r="M168" s="21"/>
      <c r="N168" s="44"/>
    </row>
    <row r="169" spans="1:14" outlineLevel="1" x14ac:dyDescent="0.25">
      <c r="A169" s="24" t="s">
        <v>251</v>
      </c>
      <c r="B169" s="77"/>
      <c r="C169" s="78"/>
      <c r="D169" s="78"/>
      <c r="E169" s="76"/>
      <c r="F169" s="76"/>
      <c r="G169" s="68"/>
      <c r="H169" s="21"/>
      <c r="L169" s="21"/>
      <c r="M169" s="21"/>
      <c r="N169" s="44"/>
    </row>
    <row r="170" spans="1:14" outlineLevel="1" x14ac:dyDescent="0.25">
      <c r="A170" s="24" t="s">
        <v>252</v>
      </c>
      <c r="B170" s="77"/>
      <c r="C170" s="78"/>
      <c r="D170" s="78"/>
      <c r="E170" s="76"/>
      <c r="F170" s="76"/>
      <c r="G170" s="68"/>
      <c r="H170" s="21"/>
      <c r="L170" s="21"/>
      <c r="M170" s="21"/>
      <c r="N170" s="44"/>
    </row>
    <row r="171" spans="1:14" outlineLevel="1" x14ac:dyDescent="0.25">
      <c r="A171" s="24" t="s">
        <v>253</v>
      </c>
      <c r="B171" s="77"/>
      <c r="C171" s="78"/>
      <c r="D171" s="78"/>
      <c r="E171" s="76"/>
      <c r="F171" s="76"/>
      <c r="G171" s="68"/>
      <c r="H171" s="21"/>
      <c r="L171" s="21"/>
      <c r="M171" s="21"/>
      <c r="N171" s="44"/>
    </row>
    <row r="172" spans="1:14" outlineLevel="1" x14ac:dyDescent="0.25">
      <c r="A172" s="24" t="s">
        <v>254</v>
      </c>
      <c r="B172" s="77"/>
      <c r="C172" s="78"/>
      <c r="D172" s="78"/>
      <c r="E172" s="76"/>
      <c r="F172" s="76"/>
      <c r="G172" s="68"/>
      <c r="H172" s="21"/>
      <c r="L172" s="21"/>
      <c r="M172" s="21"/>
      <c r="N172" s="44"/>
    </row>
    <row r="173" spans="1:14" ht="15" customHeight="1" x14ac:dyDescent="0.25">
      <c r="A173" s="46"/>
      <c r="B173" s="47" t="s">
        <v>255</v>
      </c>
      <c r="C173" s="46" t="s">
        <v>62</v>
      </c>
      <c r="D173" s="46"/>
      <c r="E173" s="48"/>
      <c r="F173" s="49" t="s">
        <v>256</v>
      </c>
      <c r="G173" s="49"/>
      <c r="H173" s="21"/>
      <c r="L173" s="21"/>
      <c r="M173" s="21"/>
      <c r="N173" s="44"/>
    </row>
    <row r="174" spans="1:14" ht="15" customHeight="1" x14ac:dyDescent="0.25">
      <c r="A174" s="24" t="s">
        <v>257</v>
      </c>
      <c r="B174" s="43" t="s">
        <v>258</v>
      </c>
      <c r="C174" s="50">
        <v>0</v>
      </c>
      <c r="D174" s="38"/>
      <c r="E174" s="30"/>
      <c r="F174" s="56" t="str">
        <f>IF($C$179=0,"",IF(C174="[for completion]","",C174/$C$179))</f>
        <v/>
      </c>
      <c r="G174" s="57"/>
      <c r="H174" s="21"/>
      <c r="L174" s="21"/>
      <c r="M174" s="21"/>
      <c r="N174" s="44"/>
    </row>
    <row r="175" spans="1:14" ht="30.75" customHeight="1" x14ac:dyDescent="0.25">
      <c r="A175" s="24" t="s">
        <v>259</v>
      </c>
      <c r="B175" s="43" t="s">
        <v>260</v>
      </c>
      <c r="C175" s="50">
        <v>0</v>
      </c>
      <c r="E175" s="63"/>
      <c r="F175" s="56" t="str">
        <f>IF($C$179=0,"",IF(C175="[for completion]","",C175/$C$179))</f>
        <v/>
      </c>
      <c r="G175" s="57"/>
      <c r="H175" s="21"/>
      <c r="L175" s="21"/>
      <c r="M175" s="21"/>
      <c r="N175" s="44"/>
    </row>
    <row r="176" spans="1:14" x14ac:dyDescent="0.25">
      <c r="A176" s="24" t="s">
        <v>261</v>
      </c>
      <c r="B176" s="43" t="s">
        <v>262</v>
      </c>
      <c r="C176" s="50">
        <v>0</v>
      </c>
      <c r="E176" s="63"/>
      <c r="F176" s="56"/>
      <c r="G176" s="57"/>
      <c r="H176" s="21"/>
      <c r="L176" s="21"/>
      <c r="M176" s="21"/>
      <c r="N176" s="44"/>
    </row>
    <row r="177" spans="1:14" x14ac:dyDescent="0.25">
      <c r="A177" s="24" t="s">
        <v>263</v>
      </c>
      <c r="B177" s="43" t="s">
        <v>264</v>
      </c>
      <c r="C177" s="50">
        <v>0</v>
      </c>
      <c r="E177" s="63"/>
      <c r="F177" s="56" t="str">
        <f t="shared" ref="F177:F187" si="14">IF($C$179=0,"",IF(C177="[for completion]","",C177/$C$179))</f>
        <v/>
      </c>
      <c r="G177" s="57"/>
      <c r="H177" s="21"/>
      <c r="L177" s="21"/>
      <c r="M177" s="21"/>
      <c r="N177" s="44"/>
    </row>
    <row r="178" spans="1:14" x14ac:dyDescent="0.25">
      <c r="A178" s="24" t="s">
        <v>265</v>
      </c>
      <c r="B178" s="43" t="s">
        <v>100</v>
      </c>
      <c r="C178" s="50">
        <v>0</v>
      </c>
      <c r="E178" s="63"/>
      <c r="F178" s="56" t="str">
        <f t="shared" si="14"/>
        <v/>
      </c>
      <c r="G178" s="57"/>
      <c r="H178" s="21"/>
      <c r="L178" s="21"/>
      <c r="M178" s="21"/>
      <c r="N178" s="44"/>
    </row>
    <row r="179" spans="1:14" x14ac:dyDescent="0.25">
      <c r="A179" s="24" t="s">
        <v>266</v>
      </c>
      <c r="B179" s="69" t="s">
        <v>102</v>
      </c>
      <c r="C179" s="59">
        <f>SUM(C174:C178)</f>
        <v>0</v>
      </c>
      <c r="E179" s="63"/>
      <c r="F179" s="60">
        <f>SUM(F174:F178)</f>
        <v>0</v>
      </c>
      <c r="G179" s="57"/>
      <c r="H179" s="21"/>
      <c r="L179" s="21"/>
      <c r="M179" s="21"/>
      <c r="N179" s="44"/>
    </row>
    <row r="180" spans="1:14" outlineLevel="1" x14ac:dyDescent="0.25">
      <c r="A180" s="24" t="s">
        <v>267</v>
      </c>
      <c r="B180" s="80"/>
      <c r="C180" s="50"/>
      <c r="E180" s="63"/>
      <c r="F180" s="56" t="str">
        <f t="shared" si="14"/>
        <v/>
      </c>
      <c r="G180" s="57"/>
      <c r="H180" s="21"/>
      <c r="L180" s="21"/>
      <c r="M180" s="21"/>
      <c r="N180" s="44"/>
    </row>
    <row r="181" spans="1:14" s="80" customFormat="1" outlineLevel="1" x14ac:dyDescent="0.25">
      <c r="A181" s="24" t="s">
        <v>268</v>
      </c>
      <c r="C181" s="81"/>
      <c r="F181" s="56" t="str">
        <f t="shared" si="14"/>
        <v/>
      </c>
    </row>
    <row r="182" spans="1:14" outlineLevel="1" x14ac:dyDescent="0.25">
      <c r="A182" s="24" t="s">
        <v>269</v>
      </c>
      <c r="B182" s="80"/>
      <c r="C182" s="50"/>
      <c r="E182" s="63"/>
      <c r="F182" s="56" t="str">
        <f t="shared" si="14"/>
        <v/>
      </c>
      <c r="G182" s="57"/>
      <c r="H182" s="21"/>
      <c r="L182" s="21"/>
      <c r="M182" s="21"/>
      <c r="N182" s="44"/>
    </row>
    <row r="183" spans="1:14" outlineLevel="1" x14ac:dyDescent="0.25">
      <c r="A183" s="24" t="s">
        <v>270</v>
      </c>
      <c r="B183" s="80"/>
      <c r="C183" s="50"/>
      <c r="E183" s="63"/>
      <c r="F183" s="56" t="str">
        <f t="shared" si="14"/>
        <v/>
      </c>
      <c r="G183" s="57"/>
      <c r="H183" s="21"/>
      <c r="L183" s="21"/>
      <c r="M183" s="21"/>
      <c r="N183" s="44"/>
    </row>
    <row r="184" spans="1:14" s="80" customFormat="1" outlineLevel="1" x14ac:dyDescent="0.25">
      <c r="A184" s="24" t="s">
        <v>271</v>
      </c>
      <c r="C184" s="81"/>
      <c r="F184" s="56" t="str">
        <f t="shared" si="14"/>
        <v/>
      </c>
    </row>
    <row r="185" spans="1:14" outlineLevel="1" x14ac:dyDescent="0.25">
      <c r="A185" s="24" t="s">
        <v>272</v>
      </c>
      <c r="B185" s="80"/>
      <c r="C185" s="50"/>
      <c r="E185" s="63"/>
      <c r="F185" s="56" t="str">
        <f t="shared" si="14"/>
        <v/>
      </c>
      <c r="G185" s="57"/>
      <c r="H185" s="21"/>
      <c r="L185" s="21"/>
      <c r="M185" s="21"/>
      <c r="N185" s="44"/>
    </row>
    <row r="186" spans="1:14" outlineLevel="1" x14ac:dyDescent="0.25">
      <c r="A186" s="24" t="s">
        <v>273</v>
      </c>
      <c r="B186" s="80"/>
      <c r="C186" s="50"/>
      <c r="E186" s="63"/>
      <c r="F186" s="56" t="str">
        <f t="shared" si="14"/>
        <v/>
      </c>
      <c r="G186" s="57"/>
      <c r="H186" s="21"/>
      <c r="L186" s="21"/>
      <c r="M186" s="21"/>
      <c r="N186" s="44"/>
    </row>
    <row r="187" spans="1:14" outlineLevel="1" x14ac:dyDescent="0.25">
      <c r="A187" s="24" t="s">
        <v>274</v>
      </c>
      <c r="B187" s="80"/>
      <c r="C187" s="50"/>
      <c r="E187" s="63"/>
      <c r="F187" s="56" t="str">
        <f t="shared" si="14"/>
        <v/>
      </c>
      <c r="G187" s="57"/>
      <c r="H187" s="21"/>
      <c r="L187" s="21"/>
      <c r="M187" s="21"/>
      <c r="N187" s="44"/>
    </row>
    <row r="188" spans="1:14" outlineLevel="1" x14ac:dyDescent="0.25">
      <c r="A188" s="24" t="s">
        <v>275</v>
      </c>
      <c r="B188" s="80"/>
      <c r="E188" s="63"/>
      <c r="F188" s="57"/>
      <c r="G188" s="57"/>
      <c r="H188" s="21"/>
      <c r="L188" s="21"/>
      <c r="M188" s="21"/>
      <c r="N188" s="44"/>
    </row>
    <row r="189" spans="1:14" outlineLevel="1" x14ac:dyDescent="0.25">
      <c r="A189" s="24" t="s">
        <v>276</v>
      </c>
      <c r="B189" s="80"/>
      <c r="E189" s="63"/>
      <c r="F189" s="57"/>
      <c r="G189" s="57"/>
      <c r="H189" s="21"/>
      <c r="L189" s="21"/>
      <c r="M189" s="21"/>
      <c r="N189" s="44"/>
    </row>
    <row r="190" spans="1:14" outlineLevel="1" x14ac:dyDescent="0.25">
      <c r="A190" s="24" t="s">
        <v>277</v>
      </c>
      <c r="B190" s="80"/>
      <c r="E190" s="63"/>
      <c r="F190" s="57"/>
      <c r="G190" s="57"/>
      <c r="H190" s="21"/>
      <c r="L190" s="21"/>
      <c r="M190" s="21"/>
      <c r="N190" s="44"/>
    </row>
    <row r="191" spans="1:14" outlineLevel="1" x14ac:dyDescent="0.25">
      <c r="A191" s="24" t="s">
        <v>278</v>
      </c>
      <c r="B191" s="61"/>
      <c r="E191" s="63"/>
      <c r="F191" s="57"/>
      <c r="G191" s="57"/>
      <c r="H191" s="21"/>
      <c r="L191" s="21"/>
      <c r="M191" s="21"/>
      <c r="N191" s="44"/>
    </row>
    <row r="192" spans="1:14" ht="15" customHeight="1" x14ac:dyDescent="0.25">
      <c r="A192" s="46"/>
      <c r="B192" s="47" t="s">
        <v>279</v>
      </c>
      <c r="C192" s="46" t="s">
        <v>62</v>
      </c>
      <c r="D192" s="46"/>
      <c r="E192" s="48"/>
      <c r="F192" s="49" t="s">
        <v>256</v>
      </c>
      <c r="G192" s="49"/>
      <c r="H192" s="21"/>
      <c r="L192" s="21"/>
      <c r="M192" s="21"/>
      <c r="N192" s="44"/>
    </row>
    <row r="193" spans="1:14" x14ac:dyDescent="0.25">
      <c r="A193" s="24" t="s">
        <v>280</v>
      </c>
      <c r="B193" s="43" t="s">
        <v>281</v>
      </c>
      <c r="C193" s="50">
        <v>0</v>
      </c>
      <c r="E193" s="55"/>
      <c r="F193" s="56" t="str">
        <f t="shared" ref="F193:F206" si="15">IF($C$208=0,"",IF(C193="[for completion]","",C193/$C$208))</f>
        <v/>
      </c>
      <c r="G193" s="57"/>
      <c r="H193" s="21"/>
      <c r="L193" s="21"/>
      <c r="M193" s="21"/>
      <c r="N193" s="44"/>
    </row>
    <row r="194" spans="1:14" x14ac:dyDescent="0.25">
      <c r="A194" s="24" t="s">
        <v>282</v>
      </c>
      <c r="B194" s="43" t="s">
        <v>283</v>
      </c>
      <c r="C194" s="50">
        <v>0</v>
      </c>
      <c r="E194" s="63"/>
      <c r="F194" s="56" t="str">
        <f t="shared" si="15"/>
        <v/>
      </c>
      <c r="G194" s="63"/>
      <c r="H194" s="21"/>
      <c r="L194" s="21"/>
      <c r="M194" s="21"/>
      <c r="N194" s="44"/>
    </row>
    <row r="195" spans="1:14" x14ac:dyDescent="0.25">
      <c r="A195" s="24" t="s">
        <v>284</v>
      </c>
      <c r="B195" s="43" t="s">
        <v>285</v>
      </c>
      <c r="C195" s="50">
        <v>0</v>
      </c>
      <c r="E195" s="63"/>
      <c r="F195" s="56" t="str">
        <f t="shared" si="15"/>
        <v/>
      </c>
      <c r="G195" s="63"/>
      <c r="H195" s="21"/>
      <c r="L195" s="21"/>
      <c r="M195" s="21"/>
      <c r="N195" s="44"/>
    </row>
    <row r="196" spans="1:14" x14ac:dyDescent="0.25">
      <c r="A196" s="24" t="s">
        <v>286</v>
      </c>
      <c r="B196" s="43" t="s">
        <v>287</v>
      </c>
      <c r="C196" s="50">
        <v>0</v>
      </c>
      <c r="E196" s="63"/>
      <c r="F196" s="56" t="str">
        <f t="shared" si="15"/>
        <v/>
      </c>
      <c r="G196" s="63"/>
      <c r="H196" s="21"/>
      <c r="L196" s="21"/>
      <c r="M196" s="21"/>
      <c r="N196" s="44"/>
    </row>
    <row r="197" spans="1:14" x14ac:dyDescent="0.25">
      <c r="A197" s="24" t="s">
        <v>288</v>
      </c>
      <c r="B197" s="43" t="s">
        <v>289</v>
      </c>
      <c r="C197" s="50">
        <v>0</v>
      </c>
      <c r="E197" s="63"/>
      <c r="F197" s="56" t="str">
        <f t="shared" si="15"/>
        <v/>
      </c>
      <c r="G197" s="63"/>
      <c r="H197" s="21"/>
      <c r="L197" s="21"/>
      <c r="M197" s="21"/>
      <c r="N197" s="44"/>
    </row>
    <row r="198" spans="1:14" x14ac:dyDescent="0.25">
      <c r="A198" s="24" t="s">
        <v>290</v>
      </c>
      <c r="B198" s="43" t="s">
        <v>291</v>
      </c>
      <c r="C198" s="50">
        <v>0</v>
      </c>
      <c r="E198" s="63"/>
      <c r="F198" s="56" t="str">
        <f t="shared" si="15"/>
        <v/>
      </c>
      <c r="G198" s="63"/>
      <c r="H198" s="21"/>
      <c r="L198" s="21"/>
      <c r="M198" s="21"/>
      <c r="N198" s="44"/>
    </row>
    <row r="199" spans="1:14" x14ac:dyDescent="0.25">
      <c r="A199" s="24" t="s">
        <v>292</v>
      </c>
      <c r="B199" s="43" t="s">
        <v>293</v>
      </c>
      <c r="C199" s="50">
        <v>0</v>
      </c>
      <c r="E199" s="63"/>
      <c r="F199" s="56" t="str">
        <f t="shared" si="15"/>
        <v/>
      </c>
      <c r="G199" s="63"/>
      <c r="H199" s="21"/>
      <c r="L199" s="21"/>
      <c r="M199" s="21"/>
      <c r="N199" s="44"/>
    </row>
    <row r="200" spans="1:14" x14ac:dyDescent="0.25">
      <c r="A200" s="24" t="s">
        <v>294</v>
      </c>
      <c r="B200" s="43" t="s">
        <v>2</v>
      </c>
      <c r="C200" s="50">
        <v>0</v>
      </c>
      <c r="E200" s="63"/>
      <c r="F200" s="56" t="str">
        <f t="shared" si="15"/>
        <v/>
      </c>
      <c r="G200" s="63"/>
      <c r="H200" s="21"/>
      <c r="L200" s="21"/>
      <c r="M200" s="21"/>
      <c r="N200" s="44"/>
    </row>
    <row r="201" spans="1:14" x14ac:dyDescent="0.25">
      <c r="A201" s="24" t="s">
        <v>295</v>
      </c>
      <c r="B201" s="43" t="s">
        <v>296</v>
      </c>
      <c r="C201" s="50">
        <v>0</v>
      </c>
      <c r="E201" s="63"/>
      <c r="F201" s="56" t="str">
        <f t="shared" si="15"/>
        <v/>
      </c>
      <c r="G201" s="63"/>
      <c r="H201" s="21"/>
      <c r="L201" s="21"/>
      <c r="M201" s="21"/>
      <c r="N201" s="44"/>
    </row>
    <row r="202" spans="1:14" x14ac:dyDescent="0.25">
      <c r="A202" s="24" t="s">
        <v>297</v>
      </c>
      <c r="B202" s="43" t="s">
        <v>298</v>
      </c>
      <c r="C202" s="50">
        <v>0</v>
      </c>
      <c r="E202" s="63"/>
      <c r="F202" s="56" t="str">
        <f t="shared" si="15"/>
        <v/>
      </c>
      <c r="G202" s="63"/>
      <c r="H202" s="21"/>
      <c r="L202" s="21"/>
      <c r="M202" s="21"/>
      <c r="N202" s="44"/>
    </row>
    <row r="203" spans="1:14" x14ac:dyDescent="0.25">
      <c r="A203" s="24" t="s">
        <v>299</v>
      </c>
      <c r="B203" s="43" t="s">
        <v>300</v>
      </c>
      <c r="C203" s="50">
        <v>0</v>
      </c>
      <c r="E203" s="63"/>
      <c r="F203" s="56" t="str">
        <f t="shared" si="15"/>
        <v/>
      </c>
      <c r="G203" s="63"/>
      <c r="H203" s="21"/>
      <c r="L203" s="21"/>
      <c r="M203" s="21"/>
      <c r="N203" s="44"/>
    </row>
    <row r="204" spans="1:14" x14ac:dyDescent="0.25">
      <c r="A204" s="24" t="s">
        <v>301</v>
      </c>
      <c r="B204" s="43" t="s">
        <v>302</v>
      </c>
      <c r="C204" s="50">
        <v>0</v>
      </c>
      <c r="E204" s="63"/>
      <c r="F204" s="56" t="str">
        <f t="shared" si="15"/>
        <v/>
      </c>
      <c r="G204" s="63"/>
      <c r="H204" s="21"/>
      <c r="L204" s="21"/>
      <c r="M204" s="21"/>
      <c r="N204" s="44"/>
    </row>
    <row r="205" spans="1:14" x14ac:dyDescent="0.25">
      <c r="A205" s="24" t="s">
        <v>303</v>
      </c>
      <c r="B205" s="43" t="s">
        <v>304</v>
      </c>
      <c r="C205" s="50">
        <v>0</v>
      </c>
      <c r="E205" s="63"/>
      <c r="F205" s="56" t="str">
        <f t="shared" si="15"/>
        <v/>
      </c>
      <c r="G205" s="63"/>
      <c r="H205" s="21"/>
      <c r="L205" s="21"/>
      <c r="M205" s="21"/>
      <c r="N205" s="44"/>
    </row>
    <row r="206" spans="1:14" x14ac:dyDescent="0.25">
      <c r="A206" s="24" t="s">
        <v>305</v>
      </c>
      <c r="B206" s="43" t="s">
        <v>100</v>
      </c>
      <c r="C206" s="50">
        <v>0</v>
      </c>
      <c r="E206" s="63"/>
      <c r="F206" s="56" t="str">
        <f t="shared" si="15"/>
        <v/>
      </c>
      <c r="G206" s="63"/>
      <c r="H206" s="21"/>
      <c r="L206" s="21"/>
      <c r="M206" s="21"/>
      <c r="N206" s="44"/>
    </row>
    <row r="207" spans="1:14" x14ac:dyDescent="0.25">
      <c r="A207" s="24" t="s">
        <v>306</v>
      </c>
      <c r="B207" s="58" t="s">
        <v>307</v>
      </c>
      <c r="C207" s="50">
        <v>0</v>
      </c>
      <c r="E207" s="63"/>
      <c r="F207" s="56"/>
      <c r="G207" s="63"/>
      <c r="H207" s="21"/>
      <c r="L207" s="21"/>
      <c r="M207" s="21"/>
      <c r="N207" s="44"/>
    </row>
    <row r="208" spans="1:14" x14ac:dyDescent="0.25">
      <c r="A208" s="24" t="s">
        <v>308</v>
      </c>
      <c r="B208" s="69" t="s">
        <v>102</v>
      </c>
      <c r="C208" s="59">
        <f>SUM(C193:C206)</f>
        <v>0</v>
      </c>
      <c r="D208" s="43"/>
      <c r="E208" s="63"/>
      <c r="F208" s="60">
        <f>SUM(F193:F206)</f>
        <v>0</v>
      </c>
      <c r="G208" s="63"/>
      <c r="H208" s="21"/>
      <c r="L208" s="21"/>
      <c r="M208" s="21"/>
      <c r="N208" s="44"/>
    </row>
    <row r="209" spans="1:14" outlineLevel="1" x14ac:dyDescent="0.25">
      <c r="A209" s="24" t="s">
        <v>309</v>
      </c>
      <c r="B209" s="61"/>
      <c r="C209" s="50"/>
      <c r="E209" s="63"/>
      <c r="F209" s="56" t="str">
        <f>IF($C$208=0,"",IF(C209="[for completion]","",C209/$C$208))</f>
        <v/>
      </c>
      <c r="G209" s="63"/>
      <c r="H209" s="21"/>
      <c r="L209" s="21"/>
      <c r="M209" s="21"/>
      <c r="N209" s="44"/>
    </row>
    <row r="210" spans="1:14" outlineLevel="1" x14ac:dyDescent="0.25">
      <c r="A210" s="24" t="s">
        <v>310</v>
      </c>
      <c r="B210" s="61"/>
      <c r="C210" s="50"/>
      <c r="E210" s="63"/>
      <c r="F210" s="56" t="str">
        <f t="shared" ref="F210:F215" si="16">IF($C$208=0,"",IF(C210="[for completion]","",C210/$C$208))</f>
        <v/>
      </c>
      <c r="G210" s="63"/>
      <c r="H210" s="21"/>
      <c r="L210" s="21"/>
      <c r="M210" s="21"/>
      <c r="N210" s="44"/>
    </row>
    <row r="211" spans="1:14" outlineLevel="1" x14ac:dyDescent="0.25">
      <c r="A211" s="24" t="s">
        <v>311</v>
      </c>
      <c r="B211" s="61"/>
      <c r="C211" s="50"/>
      <c r="E211" s="63"/>
      <c r="F211" s="56" t="str">
        <f t="shared" si="16"/>
        <v/>
      </c>
      <c r="G211" s="63"/>
      <c r="H211" s="21"/>
      <c r="L211" s="21"/>
      <c r="M211" s="21"/>
      <c r="N211" s="44"/>
    </row>
    <row r="212" spans="1:14" outlineLevel="1" x14ac:dyDescent="0.25">
      <c r="A212" s="24" t="s">
        <v>312</v>
      </c>
      <c r="B212" s="61"/>
      <c r="C212" s="50"/>
      <c r="E212" s="63"/>
      <c r="F212" s="56" t="str">
        <f t="shared" si="16"/>
        <v/>
      </c>
      <c r="G212" s="63"/>
      <c r="H212" s="21"/>
      <c r="L212" s="21"/>
      <c r="M212" s="21"/>
      <c r="N212" s="44"/>
    </row>
    <row r="213" spans="1:14" outlineLevel="1" x14ac:dyDescent="0.25">
      <c r="A213" s="24" t="s">
        <v>313</v>
      </c>
      <c r="B213" s="61"/>
      <c r="C213" s="50"/>
      <c r="E213" s="63"/>
      <c r="F213" s="56" t="str">
        <f t="shared" si="16"/>
        <v/>
      </c>
      <c r="G213" s="63"/>
      <c r="H213" s="21"/>
      <c r="L213" s="21"/>
      <c r="M213" s="21"/>
      <c r="N213" s="44"/>
    </row>
    <row r="214" spans="1:14" outlineLevel="1" x14ac:dyDescent="0.25">
      <c r="A214" s="24" t="s">
        <v>314</v>
      </c>
      <c r="B214" s="61"/>
      <c r="C214" s="50"/>
      <c r="E214" s="63"/>
      <c r="F214" s="56" t="str">
        <f t="shared" si="16"/>
        <v/>
      </c>
      <c r="G214" s="63"/>
      <c r="H214" s="21"/>
      <c r="L214" s="21"/>
      <c r="M214" s="21"/>
      <c r="N214" s="44"/>
    </row>
    <row r="215" spans="1:14" outlineLevel="1" x14ac:dyDescent="0.25">
      <c r="A215" s="24" t="s">
        <v>315</v>
      </c>
      <c r="B215" s="61"/>
      <c r="C215" s="50"/>
      <c r="E215" s="63"/>
      <c r="F215" s="56" t="str">
        <f t="shared" si="16"/>
        <v/>
      </c>
      <c r="G215" s="63"/>
      <c r="H215" s="21"/>
      <c r="L215" s="21"/>
      <c r="M215" s="21"/>
      <c r="N215" s="44"/>
    </row>
    <row r="216" spans="1:14" ht="15" customHeight="1" x14ac:dyDescent="0.25">
      <c r="A216" s="46"/>
      <c r="B216" s="47" t="s">
        <v>316</v>
      </c>
      <c r="C216" s="46" t="s">
        <v>62</v>
      </c>
      <c r="D216" s="46"/>
      <c r="E216" s="48"/>
      <c r="F216" s="49" t="s">
        <v>90</v>
      </c>
      <c r="G216" s="49" t="s">
        <v>317</v>
      </c>
      <c r="H216" s="21"/>
      <c r="L216" s="21"/>
      <c r="M216" s="21"/>
      <c r="N216" s="44"/>
    </row>
    <row r="217" spans="1:14" x14ac:dyDescent="0.25">
      <c r="A217" s="24" t="s">
        <v>318</v>
      </c>
      <c r="B217" s="68" t="s">
        <v>319</v>
      </c>
      <c r="C217" s="50">
        <v>0</v>
      </c>
      <c r="E217" s="76"/>
      <c r="F217" s="56">
        <f>IF($C$38=0,"",IF(C217="[for completion]","",IF(C217="","",C217/$C$38)))</f>
        <v>0</v>
      </c>
      <c r="G217" s="56">
        <f>IF($C$39=0,"",IF(C217="[for completion]","",IF(C217="","",C217/$C$39)))</f>
        <v>0</v>
      </c>
      <c r="H217" s="21"/>
      <c r="L217" s="21"/>
      <c r="M217" s="21"/>
      <c r="N217" s="44"/>
    </row>
    <row r="218" spans="1:14" x14ac:dyDescent="0.25">
      <c r="A218" s="24" t="s">
        <v>320</v>
      </c>
      <c r="B218" s="68" t="s">
        <v>321</v>
      </c>
      <c r="C218" s="50">
        <v>0</v>
      </c>
      <c r="E218" s="76"/>
      <c r="F218" s="56">
        <f>IF($C$38=0,"",IF(C218="[for completion]","",IF(C218="","",C218/$C$38)))</f>
        <v>0</v>
      </c>
      <c r="G218" s="56">
        <f>IF($C$39=0,"",IF(C218="[for completion]","",IF(C218="","",C218/$C$39)))</f>
        <v>0</v>
      </c>
      <c r="H218" s="21"/>
      <c r="L218" s="21"/>
      <c r="M218" s="21"/>
      <c r="N218" s="44"/>
    </row>
    <row r="219" spans="1:14" x14ac:dyDescent="0.25">
      <c r="A219" s="24" t="s">
        <v>322</v>
      </c>
      <c r="B219" s="68" t="s">
        <v>100</v>
      </c>
      <c r="C219" s="50">
        <v>0</v>
      </c>
      <c r="E219" s="76"/>
      <c r="F219" s="56">
        <f>IF($C$38=0,"",IF(C219="[for completion]","",IF(C219="","",C219/$C$38)))</f>
        <v>0</v>
      </c>
      <c r="G219" s="56">
        <f>IF($C$39=0,"",IF(C219="[for completion]","",IF(C219="","",C219/$C$39)))</f>
        <v>0</v>
      </c>
      <c r="H219" s="21"/>
      <c r="L219" s="21"/>
      <c r="M219" s="21"/>
      <c r="N219" s="44"/>
    </row>
    <row r="220" spans="1:14" x14ac:dyDescent="0.25">
      <c r="A220" s="24" t="s">
        <v>323</v>
      </c>
      <c r="B220" s="69" t="s">
        <v>102</v>
      </c>
      <c r="C220" s="50">
        <f>SUM(C217:C219)</f>
        <v>0</v>
      </c>
      <c r="E220" s="76"/>
      <c r="F220" s="53">
        <f>SUM(F217:F219)</f>
        <v>0</v>
      </c>
      <c r="G220" s="53">
        <f>SUM(G217:G219)</f>
        <v>0</v>
      </c>
      <c r="H220" s="21"/>
      <c r="L220" s="21"/>
      <c r="M220" s="21"/>
      <c r="N220" s="44"/>
    </row>
    <row r="221" spans="1:14" outlineLevel="1" x14ac:dyDescent="0.25">
      <c r="A221" s="24" t="s">
        <v>324</v>
      </c>
      <c r="B221" s="61"/>
      <c r="C221" s="50"/>
      <c r="E221" s="76"/>
      <c r="F221" s="56" t="str">
        <f t="shared" ref="F221:F227" si="17">IF($C$38=0,"",IF(C221="[for completion]","",IF(C221="","",C221/$C$38)))</f>
        <v/>
      </c>
      <c r="G221" s="56" t="str">
        <f t="shared" ref="G221:G227" si="18">IF($C$39=0,"",IF(C221="[for completion]","",IF(C221="","",C221/$C$39)))</f>
        <v/>
      </c>
      <c r="H221" s="21"/>
      <c r="L221" s="21"/>
      <c r="M221" s="21"/>
      <c r="N221" s="44"/>
    </row>
    <row r="222" spans="1:14" outlineLevel="1" x14ac:dyDescent="0.25">
      <c r="A222" s="24" t="s">
        <v>325</v>
      </c>
      <c r="B222" s="61"/>
      <c r="C222" s="50"/>
      <c r="E222" s="76"/>
      <c r="F222" s="56" t="str">
        <f t="shared" si="17"/>
        <v/>
      </c>
      <c r="G222" s="56" t="str">
        <f t="shared" si="18"/>
        <v/>
      </c>
      <c r="H222" s="21"/>
      <c r="L222" s="21"/>
      <c r="M222" s="21"/>
      <c r="N222" s="44"/>
    </row>
    <row r="223" spans="1:14" outlineLevel="1" x14ac:dyDescent="0.25">
      <c r="A223" s="24" t="s">
        <v>326</v>
      </c>
      <c r="B223" s="61"/>
      <c r="C223" s="50"/>
      <c r="E223" s="76"/>
      <c r="F223" s="56" t="str">
        <f t="shared" si="17"/>
        <v/>
      </c>
      <c r="G223" s="56" t="str">
        <f t="shared" si="18"/>
        <v/>
      </c>
      <c r="H223" s="21"/>
      <c r="L223" s="21"/>
      <c r="M223" s="21"/>
      <c r="N223" s="44"/>
    </row>
    <row r="224" spans="1:14" outlineLevel="1" x14ac:dyDescent="0.25">
      <c r="A224" s="24" t="s">
        <v>327</v>
      </c>
      <c r="B224" s="61"/>
      <c r="C224" s="50"/>
      <c r="E224" s="76"/>
      <c r="F224" s="56" t="str">
        <f t="shared" si="17"/>
        <v/>
      </c>
      <c r="G224" s="56" t="str">
        <f t="shared" si="18"/>
        <v/>
      </c>
      <c r="H224" s="21"/>
      <c r="L224" s="21"/>
      <c r="M224" s="21"/>
      <c r="N224" s="44"/>
    </row>
    <row r="225" spans="1:14" outlineLevel="1" x14ac:dyDescent="0.25">
      <c r="A225" s="24" t="s">
        <v>328</v>
      </c>
      <c r="B225" s="61"/>
      <c r="C225" s="50"/>
      <c r="E225" s="76"/>
      <c r="F225" s="56" t="str">
        <f t="shared" si="17"/>
        <v/>
      </c>
      <c r="G225" s="56" t="str">
        <f t="shared" si="18"/>
        <v/>
      </c>
      <c r="H225" s="21"/>
      <c r="L225" s="21"/>
      <c r="M225" s="21"/>
    </row>
    <row r="226" spans="1:14" outlineLevel="1" x14ac:dyDescent="0.25">
      <c r="A226" s="24" t="s">
        <v>329</v>
      </c>
      <c r="B226" s="61"/>
      <c r="C226" s="50"/>
      <c r="E226" s="43"/>
      <c r="F226" s="56" t="str">
        <f t="shared" si="17"/>
        <v/>
      </c>
      <c r="G226" s="56" t="str">
        <f t="shared" si="18"/>
        <v/>
      </c>
      <c r="H226" s="21"/>
      <c r="L226" s="21"/>
      <c r="M226" s="21"/>
    </row>
    <row r="227" spans="1:14" outlineLevel="1" x14ac:dyDescent="0.25">
      <c r="A227" s="24" t="s">
        <v>330</v>
      </c>
      <c r="B227" s="61"/>
      <c r="C227" s="50"/>
      <c r="E227" s="76"/>
      <c r="F227" s="56" t="str">
        <f t="shared" si="17"/>
        <v/>
      </c>
      <c r="G227" s="56" t="str">
        <f t="shared" si="18"/>
        <v/>
      </c>
      <c r="H227" s="21"/>
      <c r="L227" s="21"/>
      <c r="M227" s="21"/>
    </row>
    <row r="228" spans="1:14" ht="15" customHeight="1" x14ac:dyDescent="0.25">
      <c r="A228" s="46"/>
      <c r="B228" s="47" t="s">
        <v>331</v>
      </c>
      <c r="C228" s="46"/>
      <c r="D228" s="46"/>
      <c r="E228" s="48"/>
      <c r="F228" s="49"/>
      <c r="G228" s="49"/>
      <c r="H228" s="21"/>
      <c r="L228" s="21"/>
      <c r="M228" s="21"/>
    </row>
    <row r="229" spans="1:14" x14ac:dyDescent="0.25">
      <c r="A229" s="24" t="s">
        <v>332</v>
      </c>
      <c r="B229" s="43" t="s">
        <v>333</v>
      </c>
      <c r="C229" s="39" t="s">
        <v>54</v>
      </c>
      <c r="H229" s="21"/>
      <c r="L229" s="21"/>
      <c r="M229" s="21"/>
    </row>
    <row r="230" spans="1:14" ht="15" customHeight="1" x14ac:dyDescent="0.25">
      <c r="A230" s="46"/>
      <c r="B230" s="47" t="s">
        <v>334</v>
      </c>
      <c r="C230" s="46"/>
      <c r="D230" s="46"/>
      <c r="E230" s="48"/>
      <c r="F230" s="49"/>
      <c r="G230" s="49"/>
      <c r="H230" s="21"/>
      <c r="L230" s="21"/>
      <c r="M230" s="21"/>
    </row>
    <row r="231" spans="1:14" x14ac:dyDescent="0.25">
      <c r="A231" s="24" t="s">
        <v>335</v>
      </c>
      <c r="B231" s="24" t="s">
        <v>336</v>
      </c>
      <c r="C231" s="50">
        <v>114070.41670273118</v>
      </c>
      <c r="E231" s="43"/>
      <c r="H231" s="21"/>
      <c r="L231" s="21"/>
      <c r="M231" s="21"/>
    </row>
    <row r="232" spans="1:14" x14ac:dyDescent="0.25">
      <c r="A232" s="24" t="s">
        <v>337</v>
      </c>
      <c r="B232" s="82" t="s">
        <v>338</v>
      </c>
      <c r="C232" s="24" t="s">
        <v>339</v>
      </c>
      <c r="E232" s="43"/>
      <c r="H232" s="21"/>
      <c r="L232" s="21"/>
      <c r="M232" s="21"/>
    </row>
    <row r="233" spans="1:14" x14ac:dyDescent="0.25">
      <c r="A233" s="24" t="s">
        <v>340</v>
      </c>
      <c r="B233" s="82" t="s">
        <v>341</v>
      </c>
      <c r="C233" s="24" t="s">
        <v>339</v>
      </c>
      <c r="E233" s="43"/>
      <c r="H233" s="21"/>
      <c r="L233" s="21"/>
      <c r="M233" s="21"/>
    </row>
    <row r="234" spans="1:14" outlineLevel="1" x14ac:dyDescent="0.25">
      <c r="A234" s="24" t="s">
        <v>342</v>
      </c>
      <c r="B234" s="41" t="s">
        <v>343</v>
      </c>
      <c r="C234" s="59"/>
      <c r="D234" s="43"/>
      <c r="E234" s="43"/>
      <c r="H234" s="21"/>
      <c r="L234" s="21"/>
      <c r="M234" s="21"/>
    </row>
    <row r="235" spans="1:14" outlineLevel="1" x14ac:dyDescent="0.25">
      <c r="A235" s="24" t="s">
        <v>344</v>
      </c>
      <c r="B235" s="41" t="s">
        <v>345</v>
      </c>
      <c r="C235" s="59"/>
      <c r="D235" s="43"/>
      <c r="E235" s="43"/>
      <c r="H235" s="21"/>
      <c r="L235" s="21"/>
      <c r="M235" s="21"/>
    </row>
    <row r="236" spans="1:14" outlineLevel="1" x14ac:dyDescent="0.25">
      <c r="A236" s="24" t="s">
        <v>346</v>
      </c>
      <c r="B236" s="41" t="s">
        <v>347</v>
      </c>
      <c r="C236" s="59"/>
      <c r="D236" s="43"/>
      <c r="E236" s="43"/>
      <c r="H236" s="21"/>
      <c r="L236" s="21"/>
      <c r="M236" s="21"/>
    </row>
    <row r="237" spans="1:14" outlineLevel="1" x14ac:dyDescent="0.25">
      <c r="A237" s="24" t="s">
        <v>348</v>
      </c>
      <c r="C237" s="43"/>
      <c r="D237" s="43"/>
      <c r="E237" s="43"/>
      <c r="H237" s="21"/>
      <c r="L237" s="21"/>
      <c r="M237" s="21"/>
    </row>
    <row r="238" spans="1:14" outlineLevel="1" x14ac:dyDescent="0.25">
      <c r="A238" s="24" t="s">
        <v>349</v>
      </c>
      <c r="C238" s="43"/>
      <c r="D238" s="43"/>
      <c r="E238" s="43"/>
      <c r="H238" s="21"/>
      <c r="L238" s="21"/>
      <c r="M238" s="21"/>
    </row>
    <row r="239" spans="1:14" outlineLevel="1" x14ac:dyDescent="0.25">
      <c r="A239" s="24" t="s">
        <v>350</v>
      </c>
      <c r="D239"/>
      <c r="E239"/>
      <c r="F239"/>
      <c r="G239"/>
      <c r="H239" s="21"/>
      <c r="K239"/>
      <c r="L239"/>
      <c r="M239"/>
      <c r="N239"/>
    </row>
    <row r="240" spans="1:14" outlineLevel="1" x14ac:dyDescent="0.25">
      <c r="A240" s="24" t="s">
        <v>351</v>
      </c>
      <c r="D240"/>
      <c r="E240"/>
      <c r="F240"/>
      <c r="G240"/>
      <c r="H240" s="21"/>
      <c r="K240"/>
      <c r="L240"/>
      <c r="M240"/>
      <c r="N240"/>
    </row>
    <row r="241" spans="1:14" outlineLevel="1" x14ac:dyDescent="0.25">
      <c r="A241" s="24" t="s">
        <v>352</v>
      </c>
      <c r="D241"/>
      <c r="E241"/>
      <c r="F241"/>
      <c r="G241"/>
      <c r="H241" s="21"/>
      <c r="K241"/>
      <c r="L241"/>
      <c r="M241"/>
      <c r="N241"/>
    </row>
    <row r="242" spans="1:14" outlineLevel="1" x14ac:dyDescent="0.25">
      <c r="A242" s="24" t="s">
        <v>353</v>
      </c>
      <c r="D242"/>
      <c r="E242"/>
      <c r="F242"/>
      <c r="G242"/>
      <c r="H242" s="21"/>
      <c r="K242"/>
      <c r="L242"/>
      <c r="M242"/>
      <c r="N242"/>
    </row>
    <row r="243" spans="1:14" outlineLevel="1" x14ac:dyDescent="0.25">
      <c r="A243" s="24" t="s">
        <v>354</v>
      </c>
      <c r="D243"/>
      <c r="E243"/>
      <c r="F243"/>
      <c r="G243"/>
      <c r="H243" s="21"/>
      <c r="K243"/>
      <c r="L243"/>
      <c r="M243"/>
      <c r="N243"/>
    </row>
    <row r="244" spans="1:14" outlineLevel="1" x14ac:dyDescent="0.25">
      <c r="A244" s="24" t="s">
        <v>355</v>
      </c>
      <c r="D244"/>
      <c r="E244"/>
      <c r="F244"/>
      <c r="G244"/>
      <c r="H244" s="21"/>
      <c r="K244"/>
      <c r="L244"/>
      <c r="M244"/>
      <c r="N244"/>
    </row>
    <row r="245" spans="1:14" outlineLevel="1" x14ac:dyDescent="0.25">
      <c r="A245" s="24" t="s">
        <v>356</v>
      </c>
      <c r="D245"/>
      <c r="E245"/>
      <c r="F245"/>
      <c r="G245"/>
      <c r="H245" s="21"/>
      <c r="K245"/>
      <c r="L245"/>
      <c r="M245"/>
      <c r="N245"/>
    </row>
    <row r="246" spans="1:14" outlineLevel="1" x14ac:dyDescent="0.25">
      <c r="A246" s="24" t="s">
        <v>357</v>
      </c>
      <c r="D246"/>
      <c r="E246"/>
      <c r="F246"/>
      <c r="G246"/>
      <c r="H246" s="21"/>
      <c r="K246"/>
      <c r="L246"/>
      <c r="M246"/>
      <c r="N246"/>
    </row>
    <row r="247" spans="1:14" outlineLevel="1" x14ac:dyDescent="0.25">
      <c r="A247" s="24" t="s">
        <v>358</v>
      </c>
      <c r="D247"/>
      <c r="E247"/>
      <c r="F247"/>
      <c r="G247"/>
      <c r="H247" s="21"/>
      <c r="K247"/>
      <c r="L247"/>
      <c r="M247"/>
      <c r="N247"/>
    </row>
    <row r="248" spans="1:14" outlineLevel="1" x14ac:dyDescent="0.25">
      <c r="A248" s="24" t="s">
        <v>359</v>
      </c>
      <c r="D248"/>
      <c r="E248"/>
      <c r="F248"/>
      <c r="G248"/>
      <c r="H248" s="21"/>
      <c r="K248"/>
      <c r="L248"/>
      <c r="M248"/>
      <c r="N248"/>
    </row>
    <row r="249" spans="1:14" outlineLevel="1" x14ac:dyDescent="0.25">
      <c r="A249" s="24" t="s">
        <v>360</v>
      </c>
      <c r="D249"/>
      <c r="E249"/>
      <c r="F249"/>
      <c r="G249"/>
      <c r="H249" s="21"/>
      <c r="K249"/>
      <c r="L249"/>
      <c r="M249"/>
      <c r="N249"/>
    </row>
    <row r="250" spans="1:14" outlineLevel="1" x14ac:dyDescent="0.25">
      <c r="A250" s="24" t="s">
        <v>361</v>
      </c>
      <c r="D250"/>
      <c r="E250"/>
      <c r="F250"/>
      <c r="G250"/>
      <c r="H250" s="21"/>
      <c r="K250"/>
      <c r="L250"/>
      <c r="M250"/>
      <c r="N250"/>
    </row>
    <row r="251" spans="1:14" outlineLevel="1" x14ac:dyDescent="0.25">
      <c r="A251" s="24" t="s">
        <v>362</v>
      </c>
      <c r="D251"/>
      <c r="E251"/>
      <c r="F251"/>
      <c r="G251"/>
      <c r="H251" s="21"/>
      <c r="K251"/>
      <c r="L251"/>
      <c r="M251"/>
      <c r="N251"/>
    </row>
    <row r="252" spans="1:14" outlineLevel="1" x14ac:dyDescent="0.25">
      <c r="A252" s="24" t="s">
        <v>363</v>
      </c>
      <c r="D252"/>
      <c r="E252"/>
      <c r="F252"/>
      <c r="G252"/>
      <c r="H252" s="21"/>
      <c r="K252"/>
      <c r="L252"/>
      <c r="M252"/>
      <c r="N252"/>
    </row>
    <row r="253" spans="1:14" outlineLevel="1" x14ac:dyDescent="0.25">
      <c r="A253" s="24" t="s">
        <v>364</v>
      </c>
      <c r="D253"/>
      <c r="E253"/>
      <c r="F253"/>
      <c r="G253"/>
      <c r="H253" s="21"/>
      <c r="K253"/>
      <c r="L253"/>
      <c r="M253"/>
      <c r="N253"/>
    </row>
    <row r="254" spans="1:14" outlineLevel="1" x14ac:dyDescent="0.25">
      <c r="A254" s="24" t="s">
        <v>365</v>
      </c>
      <c r="D254"/>
      <c r="E254"/>
      <c r="F254"/>
      <c r="G254"/>
      <c r="H254" s="21"/>
      <c r="K254"/>
      <c r="L254"/>
      <c r="M254"/>
      <c r="N254"/>
    </row>
    <row r="255" spans="1:14" outlineLevel="1" x14ac:dyDescent="0.25">
      <c r="A255" s="24" t="s">
        <v>366</v>
      </c>
      <c r="D255"/>
      <c r="E255"/>
      <c r="F255"/>
      <c r="G255"/>
      <c r="H255" s="21"/>
      <c r="K255"/>
      <c r="L255"/>
      <c r="M255"/>
      <c r="N255"/>
    </row>
    <row r="256" spans="1:14" outlineLevel="1" x14ac:dyDescent="0.25">
      <c r="A256" s="24" t="s">
        <v>367</v>
      </c>
      <c r="D256"/>
      <c r="E256"/>
      <c r="F256"/>
      <c r="G256"/>
      <c r="H256" s="21"/>
      <c r="K256"/>
      <c r="L256"/>
      <c r="M256"/>
      <c r="N256"/>
    </row>
    <row r="257" spans="1:14" outlineLevel="1" x14ac:dyDescent="0.25">
      <c r="A257" s="24" t="s">
        <v>368</v>
      </c>
      <c r="D257"/>
      <c r="E257"/>
      <c r="F257"/>
      <c r="G257"/>
      <c r="H257" s="21"/>
      <c r="K257"/>
      <c r="L257"/>
      <c r="M257"/>
      <c r="N257"/>
    </row>
    <row r="258" spans="1:14" outlineLevel="1" x14ac:dyDescent="0.25">
      <c r="A258" s="24" t="s">
        <v>369</v>
      </c>
      <c r="D258"/>
      <c r="E258"/>
      <c r="F258"/>
      <c r="G258"/>
      <c r="H258" s="21"/>
      <c r="K258"/>
      <c r="L258"/>
      <c r="M258"/>
      <c r="N258"/>
    </row>
    <row r="259" spans="1:14" outlineLevel="1" x14ac:dyDescent="0.25">
      <c r="A259" s="24" t="s">
        <v>370</v>
      </c>
      <c r="D259"/>
      <c r="E259"/>
      <c r="F259"/>
      <c r="G259"/>
      <c r="H259" s="21"/>
      <c r="K259"/>
      <c r="L259"/>
      <c r="M259"/>
      <c r="N259"/>
    </row>
    <row r="260" spans="1:14" outlineLevel="1" x14ac:dyDescent="0.25">
      <c r="A260" s="24" t="s">
        <v>371</v>
      </c>
      <c r="D260"/>
      <c r="E260"/>
      <c r="F260"/>
      <c r="G260"/>
      <c r="H260" s="21"/>
      <c r="K260"/>
      <c r="L260"/>
      <c r="M260"/>
      <c r="N260"/>
    </row>
    <row r="261" spans="1:14" outlineLevel="1" x14ac:dyDescent="0.25">
      <c r="A261" s="24" t="s">
        <v>372</v>
      </c>
      <c r="D261"/>
      <c r="E261"/>
      <c r="F261"/>
      <c r="G261"/>
      <c r="H261" s="21"/>
      <c r="K261"/>
      <c r="L261"/>
      <c r="M261"/>
      <c r="N261"/>
    </row>
    <row r="262" spans="1:14" outlineLevel="1" x14ac:dyDescent="0.25">
      <c r="A262" s="24" t="s">
        <v>373</v>
      </c>
      <c r="D262"/>
      <c r="E262"/>
      <c r="F262"/>
      <c r="G262"/>
      <c r="H262" s="21"/>
      <c r="K262"/>
      <c r="L262"/>
      <c r="M262"/>
      <c r="N262"/>
    </row>
    <row r="263" spans="1:14" outlineLevel="1" x14ac:dyDescent="0.25">
      <c r="A263" s="24" t="s">
        <v>374</v>
      </c>
      <c r="D263"/>
      <c r="E263"/>
      <c r="F263"/>
      <c r="G263"/>
      <c r="H263" s="21"/>
      <c r="K263"/>
      <c r="L263"/>
      <c r="M263"/>
      <c r="N263"/>
    </row>
    <row r="264" spans="1:14" outlineLevel="1" x14ac:dyDescent="0.25">
      <c r="A264" s="24" t="s">
        <v>375</v>
      </c>
      <c r="D264"/>
      <c r="E264"/>
      <c r="F264"/>
      <c r="G264"/>
      <c r="H264" s="21"/>
      <c r="K264"/>
      <c r="L264"/>
      <c r="M264"/>
      <c r="N264"/>
    </row>
    <row r="265" spans="1:14" outlineLevel="1" x14ac:dyDescent="0.25">
      <c r="A265" s="24" t="s">
        <v>376</v>
      </c>
      <c r="D265"/>
      <c r="E265"/>
      <c r="F265"/>
      <c r="G265"/>
      <c r="H265" s="21"/>
      <c r="K265"/>
      <c r="L265"/>
      <c r="M265"/>
      <c r="N265"/>
    </row>
    <row r="266" spans="1:14" outlineLevel="1" x14ac:dyDescent="0.25">
      <c r="A266" s="24" t="s">
        <v>377</v>
      </c>
      <c r="D266"/>
      <c r="E266"/>
      <c r="F266"/>
      <c r="G266"/>
      <c r="H266" s="21"/>
      <c r="K266"/>
      <c r="L266"/>
      <c r="M266"/>
      <c r="N266"/>
    </row>
    <row r="267" spans="1:14" outlineLevel="1" x14ac:dyDescent="0.25">
      <c r="A267" s="24" t="s">
        <v>378</v>
      </c>
      <c r="D267"/>
      <c r="E267"/>
      <c r="F267"/>
      <c r="G267"/>
      <c r="H267" s="21"/>
      <c r="K267"/>
      <c r="L267"/>
      <c r="M267"/>
      <c r="N267"/>
    </row>
    <row r="268" spans="1:14" outlineLevel="1" x14ac:dyDescent="0.25">
      <c r="A268" s="24" t="s">
        <v>379</v>
      </c>
      <c r="D268"/>
      <c r="E268"/>
      <c r="F268"/>
      <c r="G268"/>
      <c r="H268" s="21"/>
      <c r="K268"/>
      <c r="L268"/>
      <c r="M268"/>
      <c r="N268"/>
    </row>
    <row r="269" spans="1:14" outlineLevel="1" x14ac:dyDescent="0.25">
      <c r="A269" s="24" t="s">
        <v>380</v>
      </c>
      <c r="D269"/>
      <c r="E269"/>
      <c r="F269"/>
      <c r="G269"/>
      <c r="H269" s="21"/>
      <c r="K269"/>
      <c r="L269"/>
      <c r="M269"/>
      <c r="N269"/>
    </row>
    <row r="270" spans="1:14" outlineLevel="1" x14ac:dyDescent="0.25">
      <c r="A270" s="24" t="s">
        <v>381</v>
      </c>
      <c r="D270"/>
      <c r="E270"/>
      <c r="F270"/>
      <c r="G270"/>
      <c r="H270" s="21"/>
      <c r="K270"/>
      <c r="L270"/>
      <c r="M270"/>
      <c r="N270"/>
    </row>
    <row r="271" spans="1:14" outlineLevel="1" x14ac:dyDescent="0.25">
      <c r="A271" s="24" t="s">
        <v>382</v>
      </c>
      <c r="D271"/>
      <c r="E271"/>
      <c r="F271"/>
      <c r="G271"/>
      <c r="H271" s="21"/>
      <c r="K271"/>
      <c r="L271"/>
      <c r="M271"/>
      <c r="N271"/>
    </row>
    <row r="272" spans="1:14" outlineLevel="1" x14ac:dyDescent="0.25">
      <c r="A272" s="24" t="s">
        <v>383</v>
      </c>
      <c r="D272"/>
      <c r="E272"/>
      <c r="F272"/>
      <c r="G272"/>
      <c r="H272" s="21"/>
      <c r="K272"/>
      <c r="L272"/>
      <c r="M272"/>
      <c r="N272"/>
    </row>
    <row r="273" spans="1:14" outlineLevel="1" x14ac:dyDescent="0.25">
      <c r="A273" s="24" t="s">
        <v>384</v>
      </c>
      <c r="D273"/>
      <c r="E273"/>
      <c r="F273"/>
      <c r="G273"/>
      <c r="H273" s="21"/>
      <c r="K273"/>
      <c r="L273"/>
      <c r="M273"/>
      <c r="N273"/>
    </row>
    <row r="274" spans="1:14" outlineLevel="1" x14ac:dyDescent="0.25">
      <c r="A274" s="24" t="s">
        <v>385</v>
      </c>
      <c r="D274"/>
      <c r="E274"/>
      <c r="F274"/>
      <c r="G274"/>
      <c r="H274" s="21"/>
      <c r="K274"/>
      <c r="L274"/>
      <c r="M274"/>
      <c r="N274"/>
    </row>
    <row r="275" spans="1:14" outlineLevel="1" x14ac:dyDescent="0.25">
      <c r="A275" s="24" t="s">
        <v>386</v>
      </c>
      <c r="D275"/>
      <c r="E275"/>
      <c r="F275"/>
      <c r="G275"/>
      <c r="H275" s="21"/>
      <c r="K275"/>
      <c r="L275"/>
      <c r="M275"/>
      <c r="N275"/>
    </row>
    <row r="276" spans="1:14" outlineLevel="1" x14ac:dyDescent="0.25">
      <c r="A276" s="24" t="s">
        <v>387</v>
      </c>
      <c r="D276"/>
      <c r="E276"/>
      <c r="F276"/>
      <c r="G276"/>
      <c r="H276" s="21"/>
      <c r="K276"/>
      <c r="L276"/>
      <c r="M276"/>
      <c r="N276"/>
    </row>
    <row r="277" spans="1:14" outlineLevel="1" x14ac:dyDescent="0.25">
      <c r="A277" s="24" t="s">
        <v>388</v>
      </c>
      <c r="D277"/>
      <c r="E277"/>
      <c r="F277"/>
      <c r="G277"/>
      <c r="H277" s="21"/>
      <c r="K277"/>
      <c r="L277"/>
      <c r="M277"/>
      <c r="N277"/>
    </row>
    <row r="278" spans="1:14" outlineLevel="1" x14ac:dyDescent="0.25">
      <c r="A278" s="24" t="s">
        <v>389</v>
      </c>
      <c r="D278"/>
      <c r="E278"/>
      <c r="F278"/>
      <c r="G278"/>
      <c r="H278" s="21"/>
      <c r="K278"/>
      <c r="L278"/>
      <c r="M278"/>
      <c r="N278"/>
    </row>
    <row r="279" spans="1:14" outlineLevel="1" x14ac:dyDescent="0.25">
      <c r="A279" s="24" t="s">
        <v>390</v>
      </c>
      <c r="D279"/>
      <c r="E279"/>
      <c r="F279"/>
      <c r="G279"/>
      <c r="H279" s="21"/>
      <c r="K279"/>
      <c r="L279"/>
      <c r="M279"/>
      <c r="N279"/>
    </row>
    <row r="280" spans="1:14" outlineLevel="1" x14ac:dyDescent="0.25">
      <c r="A280" s="24" t="s">
        <v>391</v>
      </c>
      <c r="D280"/>
      <c r="E280"/>
      <c r="F280"/>
      <c r="G280"/>
      <c r="H280" s="21"/>
      <c r="K280"/>
      <c r="L280"/>
      <c r="M280"/>
      <c r="N280"/>
    </row>
    <row r="281" spans="1:14" outlineLevel="1" x14ac:dyDescent="0.25">
      <c r="A281" s="24" t="s">
        <v>392</v>
      </c>
      <c r="D281"/>
      <c r="E281"/>
      <c r="F281"/>
      <c r="G281"/>
      <c r="H281" s="21"/>
      <c r="K281"/>
      <c r="L281"/>
      <c r="M281"/>
      <c r="N281"/>
    </row>
    <row r="282" spans="1:14" outlineLevel="1" x14ac:dyDescent="0.25">
      <c r="A282" s="24" t="s">
        <v>393</v>
      </c>
      <c r="D282"/>
      <c r="E282"/>
      <c r="F282"/>
      <c r="G282"/>
      <c r="H282" s="21"/>
      <c r="K282"/>
      <c r="L282"/>
      <c r="M282"/>
      <c r="N282"/>
    </row>
    <row r="283" spans="1:14" outlineLevel="1" x14ac:dyDescent="0.25">
      <c r="A283" s="24" t="s">
        <v>394</v>
      </c>
      <c r="D283"/>
      <c r="E283"/>
      <c r="F283"/>
      <c r="G283"/>
      <c r="H283" s="21"/>
      <c r="K283"/>
      <c r="L283"/>
      <c r="M283"/>
      <c r="N283"/>
    </row>
    <row r="284" spans="1:14" outlineLevel="1" x14ac:dyDescent="0.25">
      <c r="A284" s="24" t="s">
        <v>395</v>
      </c>
      <c r="D284"/>
      <c r="E284"/>
      <c r="F284"/>
      <c r="G284"/>
      <c r="H284" s="21"/>
      <c r="K284"/>
      <c r="L284"/>
      <c r="M284"/>
      <c r="N284"/>
    </row>
    <row r="285" spans="1:14" ht="37.5" x14ac:dyDescent="0.25">
      <c r="A285" s="35"/>
      <c r="B285" s="35" t="s">
        <v>396</v>
      </c>
      <c r="C285" s="35" t="s">
        <v>397</v>
      </c>
      <c r="D285" s="35" t="s">
        <v>397</v>
      </c>
      <c r="E285" s="35"/>
      <c r="F285" s="36"/>
      <c r="G285" s="37"/>
      <c r="H285" s="21"/>
      <c r="I285" s="28"/>
      <c r="J285" s="28"/>
      <c r="K285" s="28"/>
      <c r="L285" s="28"/>
      <c r="M285" s="30"/>
    </row>
    <row r="286" spans="1:14" ht="18.75" x14ac:dyDescent="0.25">
      <c r="A286" s="83" t="s">
        <v>398</v>
      </c>
      <c r="B286" s="84"/>
      <c r="C286" s="84"/>
      <c r="D286" s="84"/>
      <c r="E286" s="84"/>
      <c r="F286" s="85"/>
      <c r="G286" s="84"/>
      <c r="H286" s="21"/>
      <c r="I286" s="28"/>
      <c r="J286" s="28"/>
      <c r="K286" s="28"/>
      <c r="L286" s="28"/>
      <c r="M286" s="30"/>
    </row>
    <row r="287" spans="1:14" ht="18.75" x14ac:dyDescent="0.25">
      <c r="A287" s="83" t="s">
        <v>399</v>
      </c>
      <c r="B287" s="84"/>
      <c r="C287" s="84"/>
      <c r="D287" s="84"/>
      <c r="E287" s="84"/>
      <c r="F287" s="85"/>
      <c r="G287" s="84"/>
      <c r="H287" s="21"/>
      <c r="I287" s="28"/>
      <c r="J287" s="28"/>
      <c r="K287" s="28"/>
      <c r="L287" s="28"/>
      <c r="M287" s="30"/>
    </row>
    <row r="288" spans="1:14" x14ac:dyDescent="0.25">
      <c r="A288" s="24" t="s">
        <v>400</v>
      </c>
      <c r="B288" s="41" t="s">
        <v>401</v>
      </c>
      <c r="C288" s="39">
        <f>ROW(B38)</f>
        <v>38</v>
      </c>
      <c r="D288" s="54"/>
      <c r="E288" s="54"/>
      <c r="F288" s="54"/>
      <c r="G288" s="54"/>
      <c r="H288" s="21"/>
      <c r="I288" s="41"/>
      <c r="J288" s="39"/>
      <c r="L288" s="54"/>
      <c r="M288" s="54"/>
      <c r="N288" s="54"/>
    </row>
    <row r="289" spans="1:14" x14ac:dyDescent="0.25">
      <c r="A289" s="24" t="s">
        <v>402</v>
      </c>
      <c r="B289" s="41" t="s">
        <v>403</v>
      </c>
      <c r="C289" s="39">
        <f>ROW(B39)</f>
        <v>39</v>
      </c>
      <c r="E289" s="54"/>
      <c r="F289" s="54"/>
      <c r="H289" s="21"/>
      <c r="I289" s="41"/>
      <c r="J289" s="39"/>
      <c r="L289" s="54"/>
      <c r="M289" s="54"/>
    </row>
    <row r="290" spans="1:14" x14ac:dyDescent="0.25">
      <c r="A290" s="24" t="s">
        <v>404</v>
      </c>
      <c r="B290" s="41" t="s">
        <v>405</v>
      </c>
      <c r="C290" s="39" t="str">
        <f ca="1">IF(ISREF(INDIRECT("'B1. HTT Mortgage Assets'!A1")),ROW('B1. HTT Mortgage Assets'!B43)&amp;" for Mortgage Assets","")</f>
        <v>43 for Mortgage Assets</v>
      </c>
      <c r="D290" s="39" t="str">
        <f ca="1">IF(ISREF(INDIRECT("'B2. HTT Public Sector Assets'!A1")),ROW('[1]B2. HTT Public Sector Assets'!B48)&amp; " for Public Sector Assets","")</f>
        <v/>
      </c>
      <c r="E290" s="86"/>
      <c r="F290" s="54"/>
      <c r="G290" s="86"/>
      <c r="H290" s="21"/>
      <c r="I290" s="41"/>
      <c r="J290" s="39"/>
      <c r="K290" s="39"/>
      <c r="L290" s="86"/>
      <c r="M290" s="54"/>
      <c r="N290" s="86"/>
    </row>
    <row r="291" spans="1:14" x14ac:dyDescent="0.25">
      <c r="A291" s="24" t="s">
        <v>406</v>
      </c>
      <c r="B291" s="41" t="s">
        <v>407</v>
      </c>
      <c r="C291" s="39">
        <f>ROW(B52)</f>
        <v>52</v>
      </c>
      <c r="H291" s="21"/>
      <c r="I291" s="41"/>
      <c r="J291" s="39"/>
    </row>
    <row r="292" spans="1:14" x14ac:dyDescent="0.25">
      <c r="A292" s="24" t="s">
        <v>408</v>
      </c>
      <c r="B292" s="41" t="s">
        <v>409</v>
      </c>
      <c r="C292" s="87" t="str">
        <f ca="1">IF(ISREF(INDIRECT("'B1. HTT Mortgage Assets'!A1")),ROW('B1. HTT Mortgage Assets'!B186)&amp;" for Residential Mortgage Assets","")</f>
        <v>186 for Residential Mortgage Assets</v>
      </c>
      <c r="D292" s="39" t="str">
        <f ca="1">IF(ISREF(INDIRECT("'B1. HTT Mortgage Assets'!A1")),ROW('B1. HTT Mortgage Assets'!B287 )&amp; " for Commercial Mortgage Assets","")</f>
        <v>287 for Commercial Mortgage Assets</v>
      </c>
      <c r="E292" s="86"/>
      <c r="F292" s="39" t="str">
        <f ca="1">IF(ISREF(INDIRECT("'B2. HTT Public Sector Assets'!A1")),ROW('[1]B2. HTT Public Sector Assets'!B18)&amp; " for Public Sector Assets","")</f>
        <v/>
      </c>
      <c r="G292" s="86"/>
      <c r="H292" s="21"/>
      <c r="I292" s="41"/>
      <c r="J292"/>
      <c r="K292" s="39"/>
      <c r="L292" s="86"/>
      <c r="N292" s="86"/>
    </row>
    <row r="293" spans="1:14" x14ac:dyDescent="0.25">
      <c r="A293" s="24" t="s">
        <v>410</v>
      </c>
      <c r="B293" s="41" t="s">
        <v>411</v>
      </c>
      <c r="C293" s="39" t="str">
        <f ca="1">IF(ISREF(INDIRECT("'B1. HTT Mortgage Assets'!A1")),ROW('B1. HTT Mortgage Assets'!B149)&amp;" for Mortgage Assets","")</f>
        <v>149 for Mortgage Assets</v>
      </c>
      <c r="D293" s="39" t="str">
        <f ca="1">IF(ISREF(INDIRECT("'B2. HTT Public Sector Assets'!A1")),ROW('[1]B2. HTT Public Sector Assets'!B129)&amp;" for Public Sector Assets","")</f>
        <v/>
      </c>
      <c r="H293" s="21"/>
      <c r="I293" s="41"/>
      <c r="M293" s="86"/>
    </row>
    <row r="294" spans="1:14" x14ac:dyDescent="0.25">
      <c r="A294" s="24" t="s">
        <v>412</v>
      </c>
      <c r="B294" s="41" t="s">
        <v>413</v>
      </c>
      <c r="C294" s="39">
        <f>ROW(B111)</f>
        <v>111</v>
      </c>
      <c r="F294" s="86"/>
      <c r="H294" s="21"/>
      <c r="I294" s="41"/>
      <c r="J294" s="39"/>
      <c r="M294" s="86"/>
    </row>
    <row r="295" spans="1:14" x14ac:dyDescent="0.25">
      <c r="A295" s="24" t="s">
        <v>414</v>
      </c>
      <c r="B295" s="41" t="s">
        <v>415</v>
      </c>
      <c r="C295" s="39">
        <f>ROW(B163)</f>
        <v>163</v>
      </c>
      <c r="E295" s="86"/>
      <c r="F295" s="86"/>
      <c r="H295" s="21"/>
      <c r="I295" s="41"/>
      <c r="J295" s="39"/>
      <c r="L295" s="86"/>
      <c r="M295" s="86"/>
    </row>
    <row r="296" spans="1:14" x14ac:dyDescent="0.25">
      <c r="A296" s="24" t="s">
        <v>416</v>
      </c>
      <c r="B296" s="41" t="s">
        <v>417</v>
      </c>
      <c r="C296" s="39">
        <f>ROW(B137)</f>
        <v>137</v>
      </c>
      <c r="E296" s="86"/>
      <c r="F296" s="86"/>
      <c r="H296" s="21"/>
      <c r="I296" s="41"/>
      <c r="J296" s="39"/>
      <c r="L296" s="86"/>
      <c r="M296" s="86"/>
    </row>
    <row r="297" spans="1:14" ht="30" x14ac:dyDescent="0.25">
      <c r="A297" s="24" t="s">
        <v>418</v>
      </c>
      <c r="B297" s="24" t="s">
        <v>419</v>
      </c>
      <c r="C297" s="39" t="str">
        <f>ROW('C. HTT Harmonised Glossary'!B17)&amp;" for Harmonised Glossary"</f>
        <v>17 for Harmonised Glossary</v>
      </c>
      <c r="E297" s="86"/>
      <c r="H297" s="21"/>
      <c r="J297" s="39"/>
      <c r="L297" s="86"/>
    </row>
    <row r="298" spans="1:14" x14ac:dyDescent="0.25">
      <c r="A298" s="24" t="s">
        <v>420</v>
      </c>
      <c r="B298" s="41" t="s">
        <v>421</v>
      </c>
      <c r="C298" s="39">
        <f>ROW(B65)</f>
        <v>65</v>
      </c>
      <c r="E298" s="86"/>
      <c r="H298" s="21"/>
      <c r="I298" s="41"/>
      <c r="J298" s="39"/>
      <c r="L298" s="86"/>
    </row>
    <row r="299" spans="1:14" x14ac:dyDescent="0.25">
      <c r="A299" s="24" t="s">
        <v>422</v>
      </c>
      <c r="B299" s="41" t="s">
        <v>423</v>
      </c>
      <c r="C299" s="39">
        <f>ROW(B88)</f>
        <v>88</v>
      </c>
      <c r="E299" s="86"/>
      <c r="H299" s="21"/>
      <c r="I299" s="41"/>
      <c r="J299" s="39"/>
      <c r="L299" s="86"/>
    </row>
    <row r="300" spans="1:14" x14ac:dyDescent="0.25">
      <c r="A300" s="24" t="s">
        <v>424</v>
      </c>
      <c r="B300" s="41" t="s">
        <v>425</v>
      </c>
      <c r="C300" s="39" t="str">
        <f ca="1">IF(ISREF(INDIRECT("'B1. HTT Mortgage Assets'!A1")),ROW('B1. HTT Mortgage Assets'!B179)&amp; " for Mortgage Assets","")</f>
        <v>179 for Mortgage Assets</v>
      </c>
      <c r="D300" s="39" t="str">
        <f ca="1">IF(ISREF(INDIRECT("'B2. HTT Public Sector Assets'!A1")),ROW('[1]B2. HTT Public Sector Assets'!B166)&amp; " for Public Sector Assets","")</f>
        <v/>
      </c>
      <c r="E300" s="86"/>
      <c r="H300" s="21"/>
      <c r="I300" s="41"/>
      <c r="J300" s="39"/>
      <c r="K300" s="39"/>
      <c r="L300" s="86"/>
    </row>
    <row r="301" spans="1:14" outlineLevel="1" x14ac:dyDescent="0.25">
      <c r="A301" s="24" t="s">
        <v>426</v>
      </c>
      <c r="B301" s="41"/>
      <c r="C301" s="39"/>
      <c r="D301" s="39"/>
      <c r="E301" s="86"/>
      <c r="H301" s="21"/>
      <c r="I301" s="41"/>
      <c r="J301" s="39"/>
      <c r="K301" s="39"/>
      <c r="L301" s="86"/>
    </row>
    <row r="302" spans="1:14" outlineLevel="1" x14ac:dyDescent="0.25">
      <c r="A302" s="24" t="s">
        <v>427</v>
      </c>
      <c r="B302" s="41"/>
      <c r="C302" s="39"/>
      <c r="D302" s="39"/>
      <c r="E302" s="86"/>
      <c r="H302" s="21"/>
      <c r="I302" s="41"/>
      <c r="J302" s="39"/>
      <c r="K302" s="39"/>
      <c r="L302" s="86"/>
    </row>
    <row r="303" spans="1:14" outlineLevel="1" x14ac:dyDescent="0.25">
      <c r="A303" s="24" t="s">
        <v>428</v>
      </c>
      <c r="B303" s="41"/>
      <c r="C303" s="39"/>
      <c r="D303" s="39"/>
      <c r="E303" s="86"/>
      <c r="H303" s="21"/>
      <c r="I303" s="41"/>
      <c r="J303" s="39"/>
      <c r="K303" s="39"/>
      <c r="L303" s="86"/>
    </row>
    <row r="304" spans="1:14" outlineLevel="1" x14ac:dyDescent="0.25">
      <c r="A304" s="24" t="s">
        <v>429</v>
      </c>
      <c r="B304" s="41"/>
      <c r="C304" s="39"/>
      <c r="D304" s="39"/>
      <c r="E304" s="86"/>
      <c r="H304" s="21"/>
      <c r="I304" s="41"/>
      <c r="J304" s="39"/>
      <c r="K304" s="39"/>
      <c r="L304" s="86"/>
    </row>
    <row r="305" spans="1:14" outlineLevel="1" x14ac:dyDescent="0.25">
      <c r="A305" s="24" t="s">
        <v>430</v>
      </c>
      <c r="B305" s="41"/>
      <c r="C305" s="39"/>
      <c r="D305" s="39"/>
      <c r="E305" s="86"/>
      <c r="H305" s="21"/>
      <c r="I305" s="41"/>
      <c r="J305" s="39"/>
      <c r="K305" s="39"/>
      <c r="L305" s="86"/>
      <c r="N305" s="44"/>
    </row>
    <row r="306" spans="1:14" outlineLevel="1" x14ac:dyDescent="0.25">
      <c r="A306" s="24" t="s">
        <v>431</v>
      </c>
      <c r="B306" s="41"/>
      <c r="C306" s="39"/>
      <c r="D306" s="39"/>
      <c r="E306" s="86"/>
      <c r="H306" s="21"/>
      <c r="I306" s="41"/>
      <c r="J306" s="39"/>
      <c r="K306" s="39"/>
      <c r="L306" s="86"/>
      <c r="N306" s="44"/>
    </row>
    <row r="307" spans="1:14" outlineLevel="1" x14ac:dyDescent="0.25">
      <c r="A307" s="24" t="s">
        <v>432</v>
      </c>
      <c r="B307" s="41"/>
      <c r="C307" s="39"/>
      <c r="D307" s="39"/>
      <c r="E307" s="86"/>
      <c r="H307" s="21"/>
      <c r="I307" s="41"/>
      <c r="J307" s="39"/>
      <c r="K307" s="39"/>
      <c r="L307" s="86"/>
      <c r="N307" s="44"/>
    </row>
    <row r="308" spans="1:14" outlineLevel="1" x14ac:dyDescent="0.25">
      <c r="A308" s="24" t="s">
        <v>433</v>
      </c>
      <c r="B308" s="41"/>
      <c r="C308" s="39"/>
      <c r="D308" s="39"/>
      <c r="E308" s="86"/>
      <c r="H308" s="21"/>
      <c r="I308" s="41"/>
      <c r="J308" s="39"/>
      <c r="K308" s="39"/>
      <c r="L308" s="86"/>
      <c r="N308" s="44"/>
    </row>
    <row r="309" spans="1:14" outlineLevel="1" x14ac:dyDescent="0.25">
      <c r="A309" s="24" t="s">
        <v>434</v>
      </c>
      <c r="B309" s="41"/>
      <c r="C309" s="39"/>
      <c r="D309" s="39"/>
      <c r="E309" s="86"/>
      <c r="H309" s="21"/>
      <c r="I309" s="41"/>
      <c r="J309" s="39"/>
      <c r="K309" s="39"/>
      <c r="L309" s="86"/>
      <c r="N309" s="44"/>
    </row>
    <row r="310" spans="1:14" outlineLevel="1" x14ac:dyDescent="0.25">
      <c r="A310" s="24" t="s">
        <v>435</v>
      </c>
      <c r="H310" s="21"/>
      <c r="N310" s="44"/>
    </row>
    <row r="311" spans="1:14" ht="37.5" x14ac:dyDescent="0.25">
      <c r="A311" s="36"/>
      <c r="B311" s="35" t="s">
        <v>25</v>
      </c>
      <c r="C311" s="36"/>
      <c r="D311" s="36"/>
      <c r="E311" s="36"/>
      <c r="F311" s="36"/>
      <c r="G311" s="37"/>
      <c r="H311" s="21"/>
      <c r="I311" s="28"/>
      <c r="J311" s="30"/>
      <c r="K311" s="30"/>
      <c r="L311" s="30"/>
      <c r="M311" s="30"/>
      <c r="N311" s="44"/>
    </row>
    <row r="312" spans="1:14" x14ac:dyDescent="0.25">
      <c r="A312" s="24" t="s">
        <v>436</v>
      </c>
      <c r="B312" s="51" t="s">
        <v>437</v>
      </c>
      <c r="C312" s="24" t="s">
        <v>438</v>
      </c>
      <c r="H312" s="21"/>
      <c r="I312" s="51"/>
      <c r="J312" s="39"/>
      <c r="N312" s="44"/>
    </row>
    <row r="313" spans="1:14" outlineLevel="1" x14ac:dyDescent="0.25">
      <c r="A313" s="24" t="s">
        <v>439</v>
      </c>
      <c r="B313" s="51"/>
      <c r="C313" s="39"/>
      <c r="H313" s="21"/>
      <c r="I313" s="51"/>
      <c r="J313" s="39"/>
      <c r="N313" s="44"/>
    </row>
    <row r="314" spans="1:14" outlineLevel="1" x14ac:dyDescent="0.25">
      <c r="A314" s="24" t="s">
        <v>440</v>
      </c>
      <c r="B314" s="51"/>
      <c r="C314" s="39"/>
      <c r="H314" s="21"/>
      <c r="I314" s="51"/>
      <c r="J314" s="39"/>
      <c r="N314" s="44"/>
    </row>
    <row r="315" spans="1:14" outlineLevel="1" x14ac:dyDescent="0.25">
      <c r="A315" s="24" t="s">
        <v>441</v>
      </c>
      <c r="B315" s="51"/>
      <c r="C315" s="39"/>
      <c r="H315" s="21"/>
      <c r="I315" s="51"/>
      <c r="J315" s="39"/>
      <c r="N315" s="44"/>
    </row>
    <row r="316" spans="1:14" outlineLevel="1" x14ac:dyDescent="0.25">
      <c r="A316" s="24" t="s">
        <v>442</v>
      </c>
      <c r="B316" s="51"/>
      <c r="C316" s="39"/>
      <c r="H316" s="21"/>
      <c r="I316" s="51"/>
      <c r="J316" s="39"/>
      <c r="N316" s="44"/>
    </row>
    <row r="317" spans="1:14" outlineLevel="1" x14ac:dyDescent="0.25">
      <c r="A317" s="24" t="s">
        <v>443</v>
      </c>
      <c r="B317" s="51"/>
      <c r="C317" s="39"/>
      <c r="H317" s="21"/>
      <c r="I317" s="51"/>
      <c r="J317" s="39"/>
      <c r="N317" s="44"/>
    </row>
    <row r="318" spans="1:14" outlineLevel="1" x14ac:dyDescent="0.25">
      <c r="A318" s="24" t="s">
        <v>444</v>
      </c>
      <c r="B318" s="51"/>
      <c r="C318" s="39"/>
      <c r="H318" s="21"/>
      <c r="I318" s="51"/>
      <c r="J318" s="39"/>
      <c r="N318" s="44"/>
    </row>
    <row r="319" spans="1:14" ht="18.75" x14ac:dyDescent="0.25">
      <c r="A319" s="36"/>
      <c r="B319" s="35" t="s">
        <v>26</v>
      </c>
      <c r="C319" s="36"/>
      <c r="D319" s="36"/>
      <c r="E319" s="36"/>
      <c r="F319" s="36"/>
      <c r="G319" s="37"/>
      <c r="H319" s="21"/>
      <c r="I319" s="28"/>
      <c r="J319" s="30"/>
      <c r="K319" s="30"/>
      <c r="L319" s="30"/>
      <c r="M319" s="30"/>
      <c r="N319" s="44"/>
    </row>
    <row r="320" spans="1:14" ht="15" customHeight="1" outlineLevel="1" x14ac:dyDescent="0.25">
      <c r="A320" s="46"/>
      <c r="B320" s="47" t="s">
        <v>445</v>
      </c>
      <c r="C320" s="46"/>
      <c r="D320" s="46"/>
      <c r="E320" s="48"/>
      <c r="F320" s="49"/>
      <c r="G320" s="49"/>
      <c r="H320" s="21"/>
      <c r="L320" s="21"/>
      <c r="M320" s="21"/>
      <c r="N320" s="44"/>
    </row>
    <row r="321" spans="1:14" outlineLevel="1" x14ac:dyDescent="0.25">
      <c r="A321" s="24" t="s">
        <v>446</v>
      </c>
      <c r="B321" s="41" t="s">
        <v>447</v>
      </c>
      <c r="C321" s="41"/>
      <c r="H321" s="21"/>
      <c r="I321" s="44"/>
      <c r="J321" s="44"/>
      <c r="K321" s="44"/>
      <c r="L321" s="44"/>
      <c r="M321" s="44"/>
      <c r="N321" s="44"/>
    </row>
    <row r="322" spans="1:14" outlineLevel="1" x14ac:dyDescent="0.25">
      <c r="A322" s="24" t="s">
        <v>448</v>
      </c>
      <c r="B322" s="41" t="s">
        <v>449</v>
      </c>
      <c r="C322" s="41"/>
      <c r="H322" s="21"/>
      <c r="I322" s="44"/>
      <c r="J322" s="44"/>
      <c r="K322" s="44"/>
      <c r="L322" s="44"/>
      <c r="M322" s="44"/>
      <c r="N322" s="44"/>
    </row>
    <row r="323" spans="1:14" outlineLevel="1" x14ac:dyDescent="0.25">
      <c r="A323" s="24" t="s">
        <v>450</v>
      </c>
      <c r="B323" s="41" t="s">
        <v>451</v>
      </c>
      <c r="C323" s="41"/>
      <c r="H323" s="21"/>
      <c r="I323" s="44"/>
      <c r="J323" s="44"/>
      <c r="K323" s="44"/>
      <c r="L323" s="44"/>
      <c r="M323" s="44"/>
      <c r="N323" s="44"/>
    </row>
    <row r="324" spans="1:14" outlineLevel="1" x14ac:dyDescent="0.25">
      <c r="A324" s="24" t="s">
        <v>452</v>
      </c>
      <c r="B324" s="41" t="s">
        <v>453</v>
      </c>
      <c r="H324" s="21"/>
      <c r="I324" s="44"/>
      <c r="J324" s="44"/>
      <c r="K324" s="44"/>
      <c r="L324" s="44"/>
      <c r="M324" s="44"/>
      <c r="N324" s="44"/>
    </row>
    <row r="325" spans="1:14" outlineLevel="1" x14ac:dyDescent="0.25">
      <c r="A325" s="24" t="s">
        <v>454</v>
      </c>
      <c r="B325" s="41" t="s">
        <v>455</v>
      </c>
      <c r="H325" s="21"/>
      <c r="I325" s="44"/>
      <c r="J325" s="44"/>
      <c r="K325" s="44"/>
      <c r="L325" s="44"/>
      <c r="M325" s="44"/>
      <c r="N325" s="44"/>
    </row>
    <row r="326" spans="1:14" outlineLevel="1" x14ac:dyDescent="0.25">
      <c r="A326" s="24" t="s">
        <v>456</v>
      </c>
      <c r="B326" s="41" t="s">
        <v>457</v>
      </c>
      <c r="H326" s="21"/>
      <c r="I326" s="44"/>
      <c r="J326" s="44"/>
      <c r="K326" s="44"/>
      <c r="L326" s="44"/>
      <c r="M326" s="44"/>
      <c r="N326" s="44"/>
    </row>
    <row r="327" spans="1:14" outlineLevel="1" x14ac:dyDescent="0.25">
      <c r="A327" s="24" t="s">
        <v>458</v>
      </c>
      <c r="B327" s="41" t="s">
        <v>459</v>
      </c>
      <c r="H327" s="21"/>
      <c r="I327" s="44"/>
      <c r="J327" s="44"/>
      <c r="K327" s="44"/>
      <c r="L327" s="44"/>
      <c r="M327" s="44"/>
      <c r="N327" s="44"/>
    </row>
    <row r="328" spans="1:14" outlineLevel="1" x14ac:dyDescent="0.25">
      <c r="A328" s="24" t="s">
        <v>460</v>
      </c>
      <c r="B328" s="41" t="s">
        <v>461</v>
      </c>
      <c r="H328" s="21"/>
      <c r="I328" s="44"/>
      <c r="J328" s="44"/>
      <c r="K328" s="44"/>
      <c r="L328" s="44"/>
      <c r="M328" s="44"/>
      <c r="N328" s="44"/>
    </row>
    <row r="329" spans="1:14" outlineLevel="1" x14ac:dyDescent="0.25">
      <c r="A329" s="24" t="s">
        <v>462</v>
      </c>
      <c r="B329" s="41" t="s">
        <v>463</v>
      </c>
      <c r="H329" s="21"/>
      <c r="I329" s="44"/>
      <c r="J329" s="44"/>
      <c r="K329" s="44"/>
      <c r="L329" s="44"/>
      <c r="M329" s="44"/>
      <c r="N329" s="44"/>
    </row>
    <row r="330" spans="1:14" outlineLevel="1" x14ac:dyDescent="0.25">
      <c r="A330" s="24" t="s">
        <v>464</v>
      </c>
      <c r="B330" s="61" t="s">
        <v>465</v>
      </c>
      <c r="H330" s="21"/>
      <c r="I330" s="44"/>
      <c r="J330" s="44"/>
      <c r="K330" s="44"/>
      <c r="L330" s="44"/>
      <c r="M330" s="44"/>
      <c r="N330" s="44"/>
    </row>
    <row r="331" spans="1:14" outlineLevel="1" x14ac:dyDescent="0.25">
      <c r="A331" s="24" t="s">
        <v>466</v>
      </c>
      <c r="B331" s="61" t="s">
        <v>465</v>
      </c>
      <c r="H331" s="21"/>
      <c r="I331" s="44"/>
      <c r="J331" s="44"/>
      <c r="K331" s="44"/>
      <c r="L331" s="44"/>
      <c r="M331" s="44"/>
      <c r="N331" s="44"/>
    </row>
    <row r="332" spans="1:14" outlineLevel="1" x14ac:dyDescent="0.25">
      <c r="A332" s="24" t="s">
        <v>467</v>
      </c>
      <c r="B332" s="61" t="s">
        <v>465</v>
      </c>
      <c r="H332" s="21"/>
      <c r="I332" s="44"/>
      <c r="J332" s="44"/>
      <c r="K332" s="44"/>
      <c r="L332" s="44"/>
      <c r="M332" s="44"/>
      <c r="N332" s="44"/>
    </row>
    <row r="333" spans="1:14" outlineLevel="1" x14ac:dyDescent="0.25">
      <c r="A333" s="24" t="s">
        <v>468</v>
      </c>
      <c r="B333" s="61" t="s">
        <v>465</v>
      </c>
      <c r="H333" s="21"/>
      <c r="I333" s="44"/>
      <c r="J333" s="44"/>
      <c r="K333" s="44"/>
      <c r="L333" s="44"/>
      <c r="M333" s="44"/>
      <c r="N333" s="44"/>
    </row>
    <row r="334" spans="1:14" outlineLevel="1" x14ac:dyDescent="0.25">
      <c r="A334" s="24" t="s">
        <v>469</v>
      </c>
      <c r="B334" s="61" t="s">
        <v>465</v>
      </c>
      <c r="H334" s="21"/>
      <c r="I334" s="44"/>
      <c r="J334" s="44"/>
      <c r="K334" s="44"/>
      <c r="L334" s="44"/>
      <c r="M334" s="44"/>
      <c r="N334" s="44"/>
    </row>
    <row r="335" spans="1:14" outlineLevel="1" x14ac:dyDescent="0.25">
      <c r="A335" s="24" t="s">
        <v>470</v>
      </c>
      <c r="B335" s="61" t="s">
        <v>465</v>
      </c>
      <c r="H335" s="21"/>
      <c r="I335" s="44"/>
      <c r="J335" s="44"/>
      <c r="K335" s="44"/>
      <c r="L335" s="44"/>
      <c r="M335" s="44"/>
      <c r="N335" s="44"/>
    </row>
    <row r="336" spans="1:14" outlineLevel="1" x14ac:dyDescent="0.25">
      <c r="A336" s="24" t="s">
        <v>471</v>
      </c>
      <c r="B336" s="61" t="s">
        <v>465</v>
      </c>
      <c r="H336" s="21"/>
      <c r="I336" s="44"/>
      <c r="J336" s="44"/>
      <c r="K336" s="44"/>
      <c r="L336" s="44"/>
      <c r="M336" s="44"/>
      <c r="N336" s="44"/>
    </row>
    <row r="337" spans="1:14" outlineLevel="1" x14ac:dyDescent="0.25">
      <c r="A337" s="24" t="s">
        <v>472</v>
      </c>
      <c r="B337" s="61" t="s">
        <v>465</v>
      </c>
      <c r="H337" s="21"/>
      <c r="I337" s="44"/>
      <c r="J337" s="44"/>
      <c r="K337" s="44"/>
      <c r="L337" s="44"/>
      <c r="M337" s="44"/>
      <c r="N337" s="44"/>
    </row>
    <row r="338" spans="1:14" outlineLevel="1" x14ac:dyDescent="0.25">
      <c r="A338" s="24" t="s">
        <v>473</v>
      </c>
      <c r="B338" s="61" t="s">
        <v>465</v>
      </c>
      <c r="H338" s="21"/>
      <c r="I338" s="44"/>
      <c r="J338" s="44"/>
      <c r="K338" s="44"/>
      <c r="L338" s="44"/>
      <c r="M338" s="44"/>
      <c r="N338" s="44"/>
    </row>
    <row r="339" spans="1:14" outlineLevel="1" x14ac:dyDescent="0.25">
      <c r="A339" s="24" t="s">
        <v>474</v>
      </c>
      <c r="B339" s="61" t="s">
        <v>465</v>
      </c>
      <c r="H339" s="21"/>
      <c r="I339" s="44"/>
      <c r="J339" s="44"/>
      <c r="K339" s="44"/>
      <c r="L339" s="44"/>
      <c r="M339" s="44"/>
      <c r="N339" s="44"/>
    </row>
    <row r="340" spans="1:14" outlineLevel="1" x14ac:dyDescent="0.25">
      <c r="A340" s="24" t="s">
        <v>475</v>
      </c>
      <c r="B340" s="61" t="s">
        <v>465</v>
      </c>
      <c r="H340" s="21"/>
      <c r="I340" s="44"/>
      <c r="J340" s="44"/>
      <c r="K340" s="44"/>
      <c r="L340" s="44"/>
      <c r="M340" s="44"/>
      <c r="N340" s="44"/>
    </row>
    <row r="341" spans="1:14" outlineLevel="1" x14ac:dyDescent="0.25">
      <c r="A341" s="24" t="s">
        <v>476</v>
      </c>
      <c r="B341" s="61" t="s">
        <v>465</v>
      </c>
      <c r="H341" s="21"/>
      <c r="I341" s="44"/>
      <c r="J341" s="44"/>
      <c r="K341" s="44"/>
      <c r="L341" s="44"/>
      <c r="M341" s="44"/>
      <c r="N341" s="44"/>
    </row>
    <row r="342" spans="1:14" outlineLevel="1" x14ac:dyDescent="0.25">
      <c r="A342" s="24" t="s">
        <v>477</v>
      </c>
      <c r="B342" s="61" t="s">
        <v>465</v>
      </c>
      <c r="H342" s="21"/>
      <c r="I342" s="44"/>
      <c r="J342" s="44"/>
      <c r="K342" s="44"/>
      <c r="L342" s="44"/>
      <c r="M342" s="44"/>
      <c r="N342" s="44"/>
    </row>
    <row r="343" spans="1:14" outlineLevel="1" x14ac:dyDescent="0.25">
      <c r="A343" s="24" t="s">
        <v>478</v>
      </c>
      <c r="B343" s="61" t="s">
        <v>465</v>
      </c>
      <c r="H343" s="21"/>
      <c r="I343" s="44"/>
      <c r="J343" s="44"/>
      <c r="K343" s="44"/>
      <c r="L343" s="44"/>
      <c r="M343" s="44"/>
      <c r="N343" s="44"/>
    </row>
    <row r="344" spans="1:14" outlineLevel="1" x14ac:dyDescent="0.25">
      <c r="A344" s="24" t="s">
        <v>479</v>
      </c>
      <c r="B344" s="61" t="s">
        <v>465</v>
      </c>
      <c r="H344" s="21"/>
      <c r="I344" s="44"/>
      <c r="J344" s="44"/>
      <c r="K344" s="44"/>
      <c r="L344" s="44"/>
      <c r="M344" s="44"/>
      <c r="N344" s="44"/>
    </row>
    <row r="345" spans="1:14" outlineLevel="1" x14ac:dyDescent="0.25">
      <c r="A345" s="24" t="s">
        <v>480</v>
      </c>
      <c r="B345" s="61" t="s">
        <v>465</v>
      </c>
      <c r="H345" s="21"/>
      <c r="I345" s="44"/>
      <c r="J345" s="44"/>
      <c r="K345" s="44"/>
      <c r="L345" s="44"/>
      <c r="M345" s="44"/>
      <c r="N345" s="44"/>
    </row>
    <row r="346" spans="1:14" outlineLevel="1" x14ac:dyDescent="0.25">
      <c r="A346" s="24" t="s">
        <v>481</v>
      </c>
      <c r="B346" s="61" t="s">
        <v>465</v>
      </c>
      <c r="H346" s="21"/>
      <c r="I346" s="44"/>
      <c r="J346" s="44"/>
      <c r="K346" s="44"/>
      <c r="L346" s="44"/>
      <c r="M346" s="44"/>
      <c r="N346" s="44"/>
    </row>
    <row r="347" spans="1:14" outlineLevel="1" x14ac:dyDescent="0.25">
      <c r="A347" s="24" t="s">
        <v>482</v>
      </c>
      <c r="B347" s="61" t="s">
        <v>465</v>
      </c>
      <c r="H347" s="21"/>
      <c r="I347" s="44"/>
      <c r="J347" s="44"/>
      <c r="K347" s="44"/>
      <c r="L347" s="44"/>
      <c r="M347" s="44"/>
      <c r="N347" s="44"/>
    </row>
    <row r="348" spans="1:14" outlineLevel="1" x14ac:dyDescent="0.25">
      <c r="A348" s="24" t="s">
        <v>483</v>
      </c>
      <c r="B348" s="61" t="s">
        <v>465</v>
      </c>
      <c r="H348" s="21"/>
      <c r="I348" s="44"/>
      <c r="J348" s="44"/>
      <c r="K348" s="44"/>
      <c r="L348" s="44"/>
      <c r="M348" s="44"/>
      <c r="N348" s="44"/>
    </row>
    <row r="349" spans="1:14" outlineLevel="1" x14ac:dyDescent="0.25">
      <c r="A349" s="24" t="s">
        <v>484</v>
      </c>
      <c r="B349" s="61" t="s">
        <v>465</v>
      </c>
      <c r="H349" s="21"/>
      <c r="I349" s="44"/>
      <c r="J349" s="44"/>
      <c r="K349" s="44"/>
      <c r="L349" s="44"/>
      <c r="M349" s="44"/>
      <c r="N349" s="44"/>
    </row>
    <row r="350" spans="1:14" outlineLevel="1" x14ac:dyDescent="0.25">
      <c r="A350" s="24" t="s">
        <v>485</v>
      </c>
      <c r="B350" s="61" t="s">
        <v>465</v>
      </c>
      <c r="H350" s="21"/>
      <c r="I350" s="44"/>
      <c r="J350" s="44"/>
      <c r="K350" s="44"/>
      <c r="L350" s="44"/>
      <c r="M350" s="44"/>
      <c r="N350" s="44"/>
    </row>
    <row r="351" spans="1:14" outlineLevel="1" x14ac:dyDescent="0.25">
      <c r="A351" s="24" t="s">
        <v>486</v>
      </c>
      <c r="B351" s="61" t="s">
        <v>465</v>
      </c>
      <c r="H351" s="21"/>
      <c r="I351" s="44"/>
      <c r="J351" s="44"/>
      <c r="K351" s="44"/>
      <c r="L351" s="44"/>
      <c r="M351" s="44"/>
      <c r="N351" s="44"/>
    </row>
    <row r="352" spans="1:14" outlineLevel="1" x14ac:dyDescent="0.25">
      <c r="A352" s="24" t="s">
        <v>487</v>
      </c>
      <c r="B352" s="61" t="s">
        <v>465</v>
      </c>
      <c r="H352" s="21"/>
      <c r="I352" s="44"/>
      <c r="J352" s="44"/>
      <c r="K352" s="44"/>
      <c r="L352" s="44"/>
      <c r="M352" s="44"/>
      <c r="N352" s="44"/>
    </row>
    <row r="353" spans="1:14" outlineLevel="1" x14ac:dyDescent="0.25">
      <c r="A353" s="24" t="s">
        <v>488</v>
      </c>
      <c r="B353" s="61" t="s">
        <v>465</v>
      </c>
      <c r="H353" s="21"/>
      <c r="I353" s="44"/>
      <c r="J353" s="44"/>
      <c r="K353" s="44"/>
      <c r="L353" s="44"/>
      <c r="M353" s="44"/>
      <c r="N353" s="44"/>
    </row>
    <row r="354" spans="1:14" outlineLevel="1" x14ac:dyDescent="0.25">
      <c r="A354" s="24" t="s">
        <v>489</v>
      </c>
      <c r="B354" s="61" t="s">
        <v>465</v>
      </c>
      <c r="H354" s="21"/>
      <c r="I354" s="44"/>
      <c r="J354" s="44"/>
      <c r="K354" s="44"/>
      <c r="L354" s="44"/>
      <c r="M354" s="44"/>
      <c r="N354" s="44"/>
    </row>
    <row r="355" spans="1:14" outlineLevel="1" x14ac:dyDescent="0.25">
      <c r="A355" s="24" t="s">
        <v>490</v>
      </c>
      <c r="B355" s="61" t="s">
        <v>465</v>
      </c>
      <c r="H355" s="21"/>
      <c r="I355" s="44"/>
      <c r="J355" s="44"/>
      <c r="K355" s="44"/>
      <c r="L355" s="44"/>
      <c r="M355" s="44"/>
      <c r="N355" s="44"/>
    </row>
    <row r="356" spans="1:14" outlineLevel="1" x14ac:dyDescent="0.25">
      <c r="A356" s="24" t="s">
        <v>491</v>
      </c>
      <c r="B356" s="61" t="s">
        <v>465</v>
      </c>
      <c r="H356" s="21"/>
      <c r="I356" s="44"/>
      <c r="J356" s="44"/>
      <c r="K356" s="44"/>
      <c r="L356" s="44"/>
      <c r="M356" s="44"/>
      <c r="N356" s="44"/>
    </row>
    <row r="357" spans="1:14" outlineLevel="1" x14ac:dyDescent="0.25">
      <c r="A357" s="24" t="s">
        <v>492</v>
      </c>
      <c r="B357" s="61" t="s">
        <v>465</v>
      </c>
      <c r="H357" s="21"/>
      <c r="I357" s="44"/>
      <c r="J357" s="44"/>
      <c r="K357" s="44"/>
      <c r="L357" s="44"/>
      <c r="M357" s="44"/>
      <c r="N357" s="44"/>
    </row>
    <row r="358" spans="1:14" outlineLevel="1" x14ac:dyDescent="0.25">
      <c r="A358" s="24" t="s">
        <v>493</v>
      </c>
      <c r="B358" s="61" t="s">
        <v>465</v>
      </c>
      <c r="H358" s="21"/>
      <c r="I358" s="44"/>
      <c r="J358" s="44"/>
      <c r="K358" s="44"/>
      <c r="L358" s="44"/>
      <c r="M358" s="44"/>
      <c r="N358" s="44"/>
    </row>
    <row r="359" spans="1:14" outlineLevel="1" x14ac:dyDescent="0.25">
      <c r="A359" s="24" t="s">
        <v>494</v>
      </c>
      <c r="B359" s="61" t="s">
        <v>465</v>
      </c>
      <c r="H359" s="21"/>
      <c r="I359" s="44"/>
      <c r="J359" s="44"/>
      <c r="K359" s="44"/>
      <c r="L359" s="44"/>
      <c r="M359" s="44"/>
      <c r="N359" s="44"/>
    </row>
    <row r="360" spans="1:14" outlineLevel="1" x14ac:dyDescent="0.25">
      <c r="A360" s="24" t="s">
        <v>495</v>
      </c>
      <c r="B360" s="61" t="s">
        <v>465</v>
      </c>
      <c r="H360" s="21"/>
      <c r="I360" s="44"/>
      <c r="J360" s="44"/>
      <c r="K360" s="44"/>
      <c r="L360" s="44"/>
      <c r="M360" s="44"/>
      <c r="N360" s="44"/>
    </row>
    <row r="361" spans="1:14" outlineLevel="1" x14ac:dyDescent="0.25">
      <c r="A361" s="24" t="s">
        <v>496</v>
      </c>
      <c r="B361" s="61" t="s">
        <v>465</v>
      </c>
      <c r="H361" s="21"/>
      <c r="I361" s="44"/>
      <c r="J361" s="44"/>
      <c r="K361" s="44"/>
      <c r="L361" s="44"/>
      <c r="M361" s="44"/>
      <c r="N361" s="44"/>
    </row>
    <row r="362" spans="1:14" outlineLevel="1" x14ac:dyDescent="0.25">
      <c r="A362" s="24" t="s">
        <v>497</v>
      </c>
      <c r="B362" s="61" t="s">
        <v>465</v>
      </c>
      <c r="H362" s="21"/>
      <c r="I362" s="44"/>
      <c r="J362" s="44"/>
      <c r="K362" s="44"/>
      <c r="L362" s="44"/>
      <c r="M362" s="44"/>
      <c r="N362" s="44"/>
    </row>
    <row r="363" spans="1:14" outlineLevel="1" x14ac:dyDescent="0.25">
      <c r="A363" s="24" t="s">
        <v>498</v>
      </c>
      <c r="B363" s="61" t="s">
        <v>465</v>
      </c>
      <c r="H363" s="21"/>
      <c r="I363" s="44"/>
      <c r="J363" s="44"/>
      <c r="K363" s="44"/>
      <c r="L363" s="44"/>
      <c r="M363" s="44"/>
      <c r="N363" s="44"/>
    </row>
    <row r="364" spans="1:14" outlineLevel="1" x14ac:dyDescent="0.25">
      <c r="A364" s="24" t="s">
        <v>499</v>
      </c>
      <c r="B364" s="61" t="s">
        <v>465</v>
      </c>
      <c r="H364" s="21"/>
      <c r="I364" s="44"/>
      <c r="J364" s="44"/>
      <c r="K364" s="44"/>
      <c r="L364" s="44"/>
      <c r="M364" s="44"/>
      <c r="N364" s="44"/>
    </row>
    <row r="365" spans="1:14" outlineLevel="1" x14ac:dyDescent="0.25">
      <c r="A365" s="24" t="s">
        <v>500</v>
      </c>
      <c r="B365" s="61" t="s">
        <v>465</v>
      </c>
      <c r="H365" s="21"/>
      <c r="I365" s="44"/>
      <c r="J365" s="44"/>
      <c r="K365" s="44"/>
      <c r="L365" s="44"/>
      <c r="M365" s="44"/>
      <c r="N365" s="44"/>
    </row>
    <row r="366" spans="1:14" x14ac:dyDescent="0.25">
      <c r="H366" s="21"/>
      <c r="I366" s="44"/>
      <c r="J366" s="44"/>
      <c r="K366" s="44"/>
      <c r="L366" s="44"/>
      <c r="M366" s="44"/>
      <c r="N366" s="44"/>
    </row>
    <row r="367" spans="1:14" x14ac:dyDescent="0.25">
      <c r="H367" s="21"/>
      <c r="I367" s="44"/>
      <c r="J367" s="44"/>
      <c r="K367" s="44"/>
      <c r="L367" s="44"/>
      <c r="M367" s="44"/>
      <c r="N367" s="44"/>
    </row>
    <row r="368" spans="1:14" x14ac:dyDescent="0.25">
      <c r="H368" s="21"/>
      <c r="I368" s="44"/>
      <c r="J368" s="44"/>
      <c r="K368" s="44"/>
      <c r="L368" s="44"/>
      <c r="M368" s="44"/>
      <c r="N368" s="44"/>
    </row>
    <row r="369" spans="1:14" x14ac:dyDescent="0.25">
      <c r="A369" s="44"/>
      <c r="B369" s="44"/>
      <c r="C369" s="44"/>
      <c r="D369" s="44"/>
      <c r="E369" s="44"/>
      <c r="F369" s="44"/>
      <c r="G369" s="44"/>
      <c r="H369" s="21"/>
      <c r="I369" s="44"/>
      <c r="J369" s="44"/>
      <c r="K369" s="44"/>
      <c r="L369" s="44"/>
      <c r="M369" s="44"/>
      <c r="N369" s="44"/>
    </row>
    <row r="370" spans="1:14" x14ac:dyDescent="0.25">
      <c r="A370" s="44"/>
      <c r="B370" s="44"/>
      <c r="C370" s="44"/>
      <c r="D370" s="44"/>
      <c r="E370" s="44"/>
      <c r="F370" s="44"/>
      <c r="G370" s="44"/>
      <c r="H370" s="21"/>
      <c r="I370" s="44"/>
      <c r="J370" s="44"/>
      <c r="K370" s="44"/>
      <c r="L370" s="44"/>
      <c r="M370" s="44"/>
      <c r="N370" s="44"/>
    </row>
    <row r="371" spans="1:14" x14ac:dyDescent="0.25">
      <c r="A371" s="44"/>
      <c r="B371" s="44"/>
      <c r="C371" s="44"/>
      <c r="D371" s="44"/>
      <c r="E371" s="44"/>
      <c r="F371" s="44"/>
      <c r="G371" s="44"/>
      <c r="H371" s="21"/>
      <c r="I371" s="44"/>
      <c r="J371" s="44"/>
      <c r="K371" s="44"/>
      <c r="L371" s="44"/>
      <c r="M371" s="44"/>
      <c r="N371" s="44"/>
    </row>
    <row r="372" spans="1:14" x14ac:dyDescent="0.25">
      <c r="A372" s="44"/>
      <c r="B372" s="44"/>
      <c r="C372" s="44"/>
      <c r="D372" s="44"/>
      <c r="E372" s="44"/>
      <c r="F372" s="44"/>
      <c r="G372" s="44"/>
      <c r="H372" s="21"/>
      <c r="I372" s="44"/>
      <c r="J372" s="44"/>
      <c r="K372" s="44"/>
      <c r="L372" s="44"/>
      <c r="M372" s="44"/>
      <c r="N372" s="44"/>
    </row>
    <row r="373" spans="1:14" x14ac:dyDescent="0.25">
      <c r="A373" s="44"/>
      <c r="B373" s="44"/>
      <c r="C373" s="44"/>
      <c r="D373" s="44"/>
      <c r="E373" s="44"/>
      <c r="F373" s="44"/>
      <c r="G373" s="44"/>
      <c r="H373" s="21"/>
      <c r="I373" s="44"/>
      <c r="J373" s="44"/>
      <c r="K373" s="44"/>
      <c r="L373" s="44"/>
      <c r="M373" s="44"/>
      <c r="N373" s="44"/>
    </row>
    <row r="374" spans="1:14" x14ac:dyDescent="0.25">
      <c r="A374" s="44"/>
      <c r="B374" s="44"/>
      <c r="C374" s="44"/>
      <c r="D374" s="44"/>
      <c r="E374" s="44"/>
      <c r="F374" s="44"/>
      <c r="G374" s="44"/>
      <c r="H374" s="21"/>
      <c r="I374" s="44"/>
      <c r="J374" s="44"/>
      <c r="K374" s="44"/>
      <c r="L374" s="44"/>
      <c r="M374" s="44"/>
      <c r="N374" s="44"/>
    </row>
    <row r="375" spans="1:14" x14ac:dyDescent="0.25">
      <c r="A375" s="44"/>
      <c r="B375" s="44"/>
      <c r="C375" s="44"/>
      <c r="D375" s="44"/>
      <c r="E375" s="44"/>
      <c r="F375" s="44"/>
      <c r="G375" s="44"/>
      <c r="H375" s="21"/>
      <c r="I375" s="44"/>
      <c r="J375" s="44"/>
      <c r="K375" s="44"/>
      <c r="L375" s="44"/>
      <c r="M375" s="44"/>
      <c r="N375" s="44"/>
    </row>
    <row r="376" spans="1:14" x14ac:dyDescent="0.25">
      <c r="A376" s="44"/>
      <c r="B376" s="44"/>
      <c r="C376" s="44"/>
      <c r="D376" s="44"/>
      <c r="E376" s="44"/>
      <c r="F376" s="44"/>
      <c r="G376" s="44"/>
      <c r="H376" s="21"/>
      <c r="I376" s="44"/>
      <c r="J376" s="44"/>
      <c r="K376" s="44"/>
      <c r="L376" s="44"/>
      <c r="M376" s="44"/>
      <c r="N376" s="44"/>
    </row>
    <row r="377" spans="1:14" x14ac:dyDescent="0.25">
      <c r="A377" s="44"/>
      <c r="B377" s="44"/>
      <c r="C377" s="44"/>
      <c r="D377" s="44"/>
      <c r="E377" s="44"/>
      <c r="F377" s="44"/>
      <c r="G377" s="44"/>
      <c r="H377" s="21"/>
      <c r="I377" s="44"/>
      <c r="J377" s="44"/>
      <c r="K377" s="44"/>
      <c r="L377" s="44"/>
      <c r="M377" s="44"/>
      <c r="N377" s="44"/>
    </row>
    <row r="378" spans="1:14" x14ac:dyDescent="0.25">
      <c r="A378" s="44"/>
      <c r="B378" s="44"/>
      <c r="C378" s="44"/>
      <c r="D378" s="44"/>
      <c r="E378" s="44"/>
      <c r="F378" s="44"/>
      <c r="G378" s="44"/>
      <c r="H378" s="21"/>
      <c r="I378" s="44"/>
      <c r="J378" s="44"/>
      <c r="K378" s="44"/>
      <c r="L378" s="44"/>
      <c r="M378" s="44"/>
      <c r="N378" s="44"/>
    </row>
    <row r="379" spans="1:14" x14ac:dyDescent="0.25">
      <c r="A379" s="44"/>
      <c r="B379" s="44"/>
      <c r="C379" s="44"/>
      <c r="D379" s="44"/>
      <c r="E379" s="44"/>
      <c r="F379" s="44"/>
      <c r="G379" s="44"/>
      <c r="H379" s="21"/>
      <c r="I379" s="44"/>
      <c r="J379" s="44"/>
      <c r="K379" s="44"/>
      <c r="L379" s="44"/>
      <c r="M379" s="44"/>
      <c r="N379" s="44"/>
    </row>
    <row r="380" spans="1:14" x14ac:dyDescent="0.25">
      <c r="A380" s="44"/>
      <c r="B380" s="44"/>
      <c r="C380" s="44"/>
      <c r="D380" s="44"/>
      <c r="E380" s="44"/>
      <c r="F380" s="44"/>
      <c r="G380" s="44"/>
      <c r="H380" s="21"/>
      <c r="I380" s="44"/>
      <c r="J380" s="44"/>
      <c r="K380" s="44"/>
      <c r="L380" s="44"/>
      <c r="M380" s="44"/>
      <c r="N380" s="44"/>
    </row>
    <row r="381" spans="1:14" x14ac:dyDescent="0.25">
      <c r="A381" s="44"/>
      <c r="B381" s="44"/>
      <c r="C381" s="44"/>
      <c r="D381" s="44"/>
      <c r="E381" s="44"/>
      <c r="F381" s="44"/>
      <c r="G381" s="44"/>
      <c r="H381" s="21"/>
      <c r="I381" s="44"/>
      <c r="J381" s="44"/>
      <c r="K381" s="44"/>
      <c r="L381" s="44"/>
      <c r="M381" s="44"/>
      <c r="N381" s="44"/>
    </row>
    <row r="382" spans="1:14" x14ac:dyDescent="0.25">
      <c r="A382" s="44"/>
      <c r="B382" s="44"/>
      <c r="C382" s="44"/>
      <c r="D382" s="44"/>
      <c r="E382" s="44"/>
      <c r="F382" s="44"/>
      <c r="G382" s="44"/>
      <c r="H382" s="21"/>
      <c r="I382" s="44"/>
      <c r="J382" s="44"/>
      <c r="K382" s="44"/>
      <c r="L382" s="44"/>
      <c r="M382" s="44"/>
      <c r="N382" s="44"/>
    </row>
    <row r="383" spans="1:14" x14ac:dyDescent="0.25">
      <c r="A383" s="44"/>
      <c r="B383" s="44"/>
      <c r="C383" s="44"/>
      <c r="D383" s="44"/>
      <c r="E383" s="44"/>
      <c r="F383" s="44"/>
      <c r="G383" s="44"/>
      <c r="H383" s="21"/>
      <c r="I383" s="44"/>
      <c r="J383" s="44"/>
      <c r="K383" s="44"/>
      <c r="L383" s="44"/>
      <c r="M383" s="44"/>
      <c r="N383" s="44"/>
    </row>
    <row r="384" spans="1:14" x14ac:dyDescent="0.25">
      <c r="A384" s="44"/>
      <c r="B384" s="44"/>
      <c r="C384" s="44"/>
      <c r="D384" s="44"/>
      <c r="E384" s="44"/>
      <c r="F384" s="44"/>
      <c r="G384" s="44"/>
      <c r="H384" s="21"/>
      <c r="I384" s="44"/>
      <c r="J384" s="44"/>
      <c r="K384" s="44"/>
      <c r="L384" s="44"/>
      <c r="M384" s="44"/>
      <c r="N384" s="44"/>
    </row>
    <row r="385" spans="1:14" x14ac:dyDescent="0.25">
      <c r="A385" s="44"/>
      <c r="B385" s="44"/>
      <c r="C385" s="44"/>
      <c r="D385" s="44"/>
      <c r="E385" s="44"/>
      <c r="F385" s="44"/>
      <c r="G385" s="44"/>
      <c r="H385" s="21"/>
      <c r="I385" s="44"/>
      <c r="J385" s="44"/>
      <c r="K385" s="44"/>
      <c r="L385" s="44"/>
      <c r="M385" s="44"/>
      <c r="N385" s="44"/>
    </row>
    <row r="386" spans="1:14" x14ac:dyDescent="0.25">
      <c r="A386" s="44"/>
      <c r="B386" s="44"/>
      <c r="C386" s="44"/>
      <c r="D386" s="44"/>
      <c r="E386" s="44"/>
      <c r="F386" s="44"/>
      <c r="G386" s="44"/>
      <c r="H386" s="21"/>
      <c r="I386" s="44"/>
      <c r="J386" s="44"/>
      <c r="K386" s="44"/>
      <c r="L386" s="44"/>
      <c r="M386" s="44"/>
      <c r="N386" s="44"/>
    </row>
    <row r="387" spans="1:14" x14ac:dyDescent="0.25">
      <c r="A387" s="44"/>
      <c r="B387" s="44"/>
      <c r="C387" s="44"/>
      <c r="D387" s="44"/>
      <c r="E387" s="44"/>
      <c r="F387" s="44"/>
      <c r="G387" s="44"/>
      <c r="H387" s="21"/>
      <c r="I387" s="44"/>
      <c r="J387" s="44"/>
      <c r="K387" s="44"/>
      <c r="L387" s="44"/>
      <c r="M387" s="44"/>
      <c r="N387" s="44"/>
    </row>
    <row r="388" spans="1:14" x14ac:dyDescent="0.25">
      <c r="A388" s="44"/>
      <c r="B388" s="44"/>
      <c r="C388" s="44"/>
      <c r="D388" s="44"/>
      <c r="E388" s="44"/>
      <c r="F388" s="44"/>
      <c r="G388" s="44"/>
      <c r="H388" s="21"/>
      <c r="I388" s="44"/>
      <c r="J388" s="44"/>
      <c r="K388" s="44"/>
      <c r="L388" s="44"/>
      <c r="M388" s="44"/>
      <c r="N388" s="44"/>
    </row>
    <row r="389" spans="1:14" x14ac:dyDescent="0.25">
      <c r="A389" s="44"/>
      <c r="B389" s="44"/>
      <c r="C389" s="44"/>
      <c r="D389" s="44"/>
      <c r="E389" s="44"/>
      <c r="F389" s="44"/>
      <c r="G389" s="44"/>
      <c r="H389" s="21"/>
      <c r="I389" s="44"/>
      <c r="J389" s="44"/>
      <c r="K389" s="44"/>
      <c r="L389" s="44"/>
      <c r="M389" s="44"/>
      <c r="N389" s="44"/>
    </row>
    <row r="390" spans="1:14" x14ac:dyDescent="0.25">
      <c r="A390" s="44"/>
      <c r="B390" s="44"/>
      <c r="C390" s="44"/>
      <c r="D390" s="44"/>
      <c r="E390" s="44"/>
      <c r="F390" s="44"/>
      <c r="G390" s="44"/>
      <c r="H390" s="21"/>
      <c r="I390" s="44"/>
      <c r="J390" s="44"/>
      <c r="K390" s="44"/>
      <c r="L390" s="44"/>
      <c r="M390" s="44"/>
      <c r="N390" s="44"/>
    </row>
    <row r="391" spans="1:14" x14ac:dyDescent="0.25">
      <c r="A391" s="44"/>
      <c r="B391" s="44"/>
      <c r="C391" s="44"/>
      <c r="D391" s="44"/>
      <c r="E391" s="44"/>
      <c r="F391" s="44"/>
      <c r="G391" s="44"/>
      <c r="H391" s="21"/>
      <c r="I391" s="44"/>
      <c r="J391" s="44"/>
      <c r="K391" s="44"/>
      <c r="L391" s="44"/>
      <c r="M391" s="44"/>
      <c r="N391" s="44"/>
    </row>
    <row r="392" spans="1:14" x14ac:dyDescent="0.25">
      <c r="A392" s="44"/>
      <c r="B392" s="44"/>
      <c r="C392" s="44"/>
      <c r="D392" s="44"/>
      <c r="E392" s="44"/>
      <c r="F392" s="44"/>
      <c r="G392" s="44"/>
      <c r="H392" s="21"/>
      <c r="I392" s="44"/>
      <c r="J392" s="44"/>
      <c r="K392" s="44"/>
      <c r="L392" s="44"/>
      <c r="M392" s="44"/>
      <c r="N392" s="44"/>
    </row>
    <row r="393" spans="1:14" x14ac:dyDescent="0.25">
      <c r="A393" s="44"/>
      <c r="B393" s="44"/>
      <c r="C393" s="44"/>
      <c r="D393" s="44"/>
      <c r="E393" s="44"/>
      <c r="F393" s="44"/>
      <c r="G393" s="44"/>
      <c r="H393" s="21"/>
      <c r="I393" s="44"/>
      <c r="J393" s="44"/>
      <c r="K393" s="44"/>
      <c r="L393" s="44"/>
      <c r="M393" s="44"/>
      <c r="N393" s="44"/>
    </row>
    <row r="394" spans="1:14" x14ac:dyDescent="0.25">
      <c r="A394" s="44"/>
      <c r="B394" s="44"/>
      <c r="C394" s="44"/>
      <c r="D394" s="44"/>
      <c r="E394" s="44"/>
      <c r="F394" s="44"/>
      <c r="G394" s="44"/>
      <c r="H394" s="21"/>
      <c r="I394" s="44"/>
      <c r="J394" s="44"/>
      <c r="K394" s="44"/>
      <c r="L394" s="44"/>
      <c r="M394" s="44"/>
      <c r="N394" s="44"/>
    </row>
    <row r="395" spans="1:14" x14ac:dyDescent="0.25">
      <c r="A395" s="44"/>
      <c r="B395" s="44"/>
      <c r="C395" s="44"/>
      <c r="D395" s="44"/>
      <c r="E395" s="44"/>
      <c r="F395" s="44"/>
      <c r="G395" s="44"/>
      <c r="H395" s="21"/>
      <c r="I395" s="44"/>
      <c r="J395" s="44"/>
      <c r="K395" s="44"/>
      <c r="L395" s="44"/>
      <c r="M395" s="44"/>
      <c r="N395" s="44"/>
    </row>
    <row r="396" spans="1:14" x14ac:dyDescent="0.25">
      <c r="A396" s="44"/>
      <c r="B396" s="44"/>
      <c r="C396" s="44"/>
      <c r="D396" s="44"/>
      <c r="E396" s="44"/>
      <c r="F396" s="44"/>
      <c r="G396" s="44"/>
      <c r="H396" s="21"/>
      <c r="I396" s="44"/>
      <c r="J396" s="44"/>
      <c r="K396" s="44"/>
      <c r="L396" s="44"/>
      <c r="M396" s="44"/>
      <c r="N396" s="44"/>
    </row>
    <row r="397" spans="1:14" x14ac:dyDescent="0.25">
      <c r="A397" s="44"/>
      <c r="B397" s="44"/>
      <c r="C397" s="44"/>
      <c r="D397" s="44"/>
      <c r="E397" s="44"/>
      <c r="F397" s="44"/>
      <c r="G397" s="44"/>
      <c r="H397" s="21"/>
      <c r="I397" s="44"/>
      <c r="J397" s="44"/>
      <c r="K397" s="44"/>
      <c r="L397" s="44"/>
      <c r="M397" s="44"/>
      <c r="N397" s="44"/>
    </row>
    <row r="398" spans="1:14" x14ac:dyDescent="0.25">
      <c r="A398" s="44"/>
      <c r="B398" s="44"/>
      <c r="C398" s="44"/>
      <c r="D398" s="44"/>
      <c r="E398" s="44"/>
      <c r="F398" s="44"/>
      <c r="G398" s="44"/>
      <c r="H398" s="21"/>
      <c r="I398" s="44"/>
      <c r="J398" s="44"/>
      <c r="K398" s="44"/>
      <c r="L398" s="44"/>
      <c r="M398" s="44"/>
      <c r="N398" s="44"/>
    </row>
    <row r="399" spans="1:14" x14ac:dyDescent="0.25">
      <c r="A399" s="44"/>
      <c r="B399" s="44"/>
      <c r="C399" s="44"/>
      <c r="D399" s="44"/>
      <c r="E399" s="44"/>
      <c r="F399" s="44"/>
      <c r="G399" s="44"/>
      <c r="H399" s="21"/>
      <c r="I399" s="44"/>
      <c r="J399" s="44"/>
      <c r="K399" s="44"/>
      <c r="L399" s="44"/>
      <c r="M399" s="44"/>
      <c r="N399" s="44"/>
    </row>
    <row r="400" spans="1:14" x14ac:dyDescent="0.25">
      <c r="A400" s="44"/>
      <c r="B400" s="44"/>
      <c r="C400" s="44"/>
      <c r="D400" s="44"/>
      <c r="E400" s="44"/>
      <c r="F400" s="44"/>
      <c r="G400" s="44"/>
      <c r="H400" s="21"/>
      <c r="I400" s="44"/>
      <c r="J400" s="44"/>
      <c r="K400" s="44"/>
      <c r="L400" s="44"/>
      <c r="M400" s="44"/>
      <c r="N400" s="44"/>
    </row>
    <row r="401" spans="1:14" x14ac:dyDescent="0.25">
      <c r="A401" s="44"/>
      <c r="B401" s="44"/>
      <c r="C401" s="44"/>
      <c r="D401" s="44"/>
      <c r="E401" s="44"/>
      <c r="F401" s="44"/>
      <c r="G401" s="44"/>
      <c r="H401" s="21"/>
      <c r="I401" s="44"/>
      <c r="J401" s="44"/>
      <c r="K401" s="44"/>
      <c r="L401" s="44"/>
      <c r="M401" s="44"/>
      <c r="N401" s="44"/>
    </row>
    <row r="402" spans="1:14" x14ac:dyDescent="0.25">
      <c r="A402" s="44"/>
      <c r="B402" s="44"/>
      <c r="C402" s="44"/>
      <c r="D402" s="44"/>
      <c r="E402" s="44"/>
      <c r="F402" s="44"/>
      <c r="G402" s="44"/>
      <c r="H402" s="21"/>
      <c r="I402" s="44"/>
      <c r="J402" s="44"/>
      <c r="K402" s="44"/>
      <c r="L402" s="44"/>
      <c r="M402" s="44"/>
      <c r="N402" s="44"/>
    </row>
    <row r="403" spans="1:14" x14ac:dyDescent="0.25">
      <c r="A403" s="44"/>
      <c r="B403" s="44"/>
      <c r="C403" s="44"/>
      <c r="D403" s="44"/>
      <c r="E403" s="44"/>
      <c r="F403" s="44"/>
      <c r="G403" s="44"/>
      <c r="H403" s="21"/>
      <c r="I403" s="44"/>
      <c r="J403" s="44"/>
      <c r="K403" s="44"/>
      <c r="L403" s="44"/>
      <c r="M403" s="44"/>
      <c r="N403" s="44"/>
    </row>
    <row r="404" spans="1:14" x14ac:dyDescent="0.25">
      <c r="A404" s="44"/>
      <c r="B404" s="44"/>
      <c r="C404" s="44"/>
      <c r="D404" s="44"/>
      <c r="E404" s="44"/>
      <c r="F404" s="44"/>
      <c r="G404" s="44"/>
      <c r="H404" s="21"/>
      <c r="I404" s="44"/>
      <c r="J404" s="44"/>
      <c r="K404" s="44"/>
      <c r="L404" s="44"/>
      <c r="M404" s="44"/>
      <c r="N404" s="44"/>
    </row>
    <row r="405" spans="1:14" x14ac:dyDescent="0.25">
      <c r="A405" s="44"/>
      <c r="B405" s="44"/>
      <c r="C405" s="44"/>
      <c r="D405" s="44"/>
      <c r="E405" s="44"/>
      <c r="F405" s="44"/>
      <c r="G405" s="44"/>
      <c r="H405" s="21"/>
      <c r="I405" s="44"/>
      <c r="J405" s="44"/>
      <c r="K405" s="44"/>
      <c r="L405" s="44"/>
      <c r="M405" s="44"/>
      <c r="N405" s="44"/>
    </row>
    <row r="406" spans="1:14" x14ac:dyDescent="0.25">
      <c r="A406" s="44"/>
      <c r="B406" s="44"/>
      <c r="C406" s="44"/>
      <c r="D406" s="44"/>
      <c r="E406" s="44"/>
      <c r="F406" s="44"/>
      <c r="G406" s="44"/>
      <c r="H406" s="21"/>
      <c r="I406" s="44"/>
      <c r="J406" s="44"/>
      <c r="K406" s="44"/>
      <c r="L406" s="44"/>
      <c r="M406" s="44"/>
      <c r="N406" s="44"/>
    </row>
    <row r="407" spans="1:14" x14ac:dyDescent="0.25">
      <c r="A407" s="44"/>
      <c r="B407" s="44"/>
      <c r="C407" s="44"/>
      <c r="D407" s="44"/>
      <c r="E407" s="44"/>
      <c r="F407" s="44"/>
      <c r="G407" s="44"/>
      <c r="H407" s="21"/>
      <c r="I407" s="44"/>
      <c r="J407" s="44"/>
      <c r="K407" s="44"/>
      <c r="L407" s="44"/>
      <c r="M407" s="44"/>
      <c r="N407" s="44"/>
    </row>
    <row r="408" spans="1:14" x14ac:dyDescent="0.25">
      <c r="A408" s="44"/>
      <c r="B408" s="44"/>
      <c r="C408" s="44"/>
      <c r="D408" s="44"/>
      <c r="E408" s="44"/>
      <c r="F408" s="44"/>
      <c r="G408" s="44"/>
      <c r="H408" s="21"/>
      <c r="I408" s="44"/>
      <c r="J408" s="44"/>
      <c r="K408" s="44"/>
      <c r="L408" s="44"/>
      <c r="M408" s="44"/>
      <c r="N408" s="44"/>
    </row>
    <row r="409" spans="1:14" x14ac:dyDescent="0.25">
      <c r="A409" s="44"/>
      <c r="B409" s="44"/>
      <c r="C409" s="44"/>
      <c r="D409" s="44"/>
      <c r="E409" s="44"/>
      <c r="F409" s="44"/>
      <c r="G409" s="44"/>
      <c r="H409" s="21"/>
      <c r="I409" s="44"/>
      <c r="J409" s="44"/>
      <c r="K409" s="44"/>
      <c r="L409" s="44"/>
      <c r="M409" s="44"/>
      <c r="N409" s="44"/>
    </row>
    <row r="410" spans="1:14" x14ac:dyDescent="0.25">
      <c r="A410" s="44"/>
      <c r="B410" s="44"/>
      <c r="C410" s="44"/>
      <c r="D410" s="44"/>
      <c r="E410" s="44"/>
      <c r="F410" s="44"/>
      <c r="G410" s="44"/>
      <c r="H410" s="21"/>
      <c r="I410" s="44"/>
      <c r="J410" s="44"/>
      <c r="K410" s="44"/>
      <c r="L410" s="44"/>
      <c r="M410" s="44"/>
      <c r="N410" s="44"/>
    </row>
    <row r="411" spans="1:14" x14ac:dyDescent="0.25">
      <c r="A411" s="44"/>
      <c r="B411" s="44"/>
      <c r="C411" s="44"/>
      <c r="D411" s="44"/>
      <c r="E411" s="44"/>
      <c r="F411" s="44"/>
      <c r="G411" s="44"/>
      <c r="H411" s="21"/>
      <c r="I411" s="44"/>
      <c r="J411" s="44"/>
      <c r="K411" s="44"/>
      <c r="L411" s="44"/>
      <c r="M411" s="44"/>
      <c r="N411" s="44"/>
    </row>
    <row r="412" spans="1:14" x14ac:dyDescent="0.25">
      <c r="A412" s="44"/>
      <c r="B412" s="44"/>
      <c r="C412" s="44"/>
      <c r="D412" s="44"/>
      <c r="E412" s="44"/>
      <c r="F412" s="44"/>
      <c r="G412" s="44"/>
      <c r="H412" s="21"/>
      <c r="I412" s="44"/>
      <c r="J412" s="44"/>
      <c r="K412" s="44"/>
      <c r="L412" s="44"/>
      <c r="M412" s="44"/>
      <c r="N412" s="44"/>
    </row>
    <row r="413" spans="1:14" x14ac:dyDescent="0.25">
      <c r="A413" s="44"/>
      <c r="B413" s="44"/>
      <c r="C413" s="44"/>
      <c r="D413" s="44"/>
      <c r="E413" s="44"/>
      <c r="F413" s="44"/>
      <c r="G413" s="44"/>
      <c r="H413" s="21"/>
      <c r="I413" s="44"/>
      <c r="J413" s="44"/>
      <c r="K413" s="44"/>
      <c r="L413" s="44"/>
      <c r="M413" s="44"/>
      <c r="N413" s="4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EC36A7BE-3920-4EAA-A298-4092856603DF}"/>
    <hyperlink ref="B7" location="'A. HTT General'!B26" display="2. Regulatory Summary" xr:uid="{CB9F61C8-46C1-488E-8A0C-57876271D82B}"/>
    <hyperlink ref="B8" location="'A. HTT General'!B36" display="3. General Cover Pool / Covered Bond Information" xr:uid="{3F476A20-56C1-4E3D-B919-1BD647E31C9D}"/>
    <hyperlink ref="B9" location="'A. HTT General'!B285" display="4. References to Capital Requirements Regulation (CRR) 129(7)" xr:uid="{4F89543C-CD8F-48EE-BADC-AE46FBE3EC09}"/>
    <hyperlink ref="B11" location="'A. HTT General'!B319" display="6. Other relevant information" xr:uid="{0F8F28A5-5ECD-4866-BA83-D53218B6F733}"/>
    <hyperlink ref="C289" location="'A. HTT General'!A39" display="'A. HTT General'!A39" xr:uid="{BD1559FD-FC64-4903-9949-97561C8C3A3C}"/>
    <hyperlink ref="C290" location="'B1. HTT Mortgage Assets'!B43" display="'B1. HTT Mortgage Assets'!B43" xr:uid="{EC90A160-4524-4EF1-9664-0A7538679671}"/>
    <hyperlink ref="D290" location="'B2. HTT Public Sector Assets'!B48" display="'B2. HTT Public Sector Assets'!B48" xr:uid="{26D834C1-D617-4B73-ABAF-CED43DB2C3D2}"/>
    <hyperlink ref="C291" location="'A. HTT General'!A52" display="'A. HTT General'!A52" xr:uid="{0FCB0F28-D5CC-4EB8-8803-86E1AF2F3D9F}"/>
    <hyperlink ref="C295" location="'A. HTT General'!B163" display="'A. HTT General'!B163" xr:uid="{CAD9A102-2B25-4A71-87BD-ECBE28F2185F}"/>
    <hyperlink ref="C296" location="'A. HTT General'!B137" display="'A. HTT General'!B137" xr:uid="{30F6A94D-F43F-4BBD-8B47-177128B21957}"/>
    <hyperlink ref="C297" location="'C. HTT Harmonised Glossary'!B17" display="'C. HTT Harmonised Glossary'!B17" xr:uid="{1949B7EF-6B69-43FF-B549-9A86A896FD8A}"/>
    <hyperlink ref="C298" location="'A. HTT General'!B65" display="'A. HTT General'!B65" xr:uid="{B183E8AB-2971-4F2A-9D5F-974D098E99FA}"/>
    <hyperlink ref="C299" location="'A. HTT General'!B88" display="'A. HTT General'!B88" xr:uid="{1EFA364B-C8D5-4E67-8660-06606B41ED02}"/>
    <hyperlink ref="C300" location="'B1. HTT Mortgage Assets'!B180" display="'B1. HTT Mortgage Assets'!B180" xr:uid="{EAC11002-AA2D-448C-BA86-D0EAE3F76D53}"/>
    <hyperlink ref="D300" location="'B2. HTT Public Sector Assets'!B166" display="'B2. HTT Public Sector Assets'!B166" xr:uid="{1ACA95DA-C452-4323-B7A3-06742A2F7B23}"/>
    <hyperlink ref="B27" r:id="rId1" display="UCITS Compliance" xr:uid="{5299366F-4A89-4645-99DB-DCD60FAF6C54}"/>
    <hyperlink ref="B28" r:id="rId2" xr:uid="{20A5D96E-CE24-46B5-9DA8-AF36429EBE93}"/>
    <hyperlink ref="B29" r:id="rId3" xr:uid="{FDC26355-96A6-4D3B-B43C-9036C0C0EEA2}"/>
    <hyperlink ref="B10" location="'A. HTT General'!B311" display="5. References to Capital Requirements Regulation (CRR) 129(1)" xr:uid="{1A1941F4-A6F7-41C8-89E2-97FEAB55FF72}"/>
    <hyperlink ref="D292" location="'B1. HTT Mortgage Assets'!B287" display="'B1. HTT Mortgage Assets'!B287" xr:uid="{849B9FDD-7F11-4742-8FA9-5E4C1691AD5E}"/>
    <hyperlink ref="C292" location="'B1. HTT Mortgage Assets'!B186" display="'B1. HTT Mortgage Assets'!B186" xr:uid="{47F0EC3F-A02A-41CE-8B7F-647CDCD2D917}"/>
    <hyperlink ref="C288" location="'A. HTT General'!A38" display="'A. HTT General'!A38" xr:uid="{46F60CAC-C3B0-416F-9E31-E13C4677F9FE}"/>
    <hyperlink ref="C294" location="'A. HTT General'!B111" display="'A. HTT General'!B111" xr:uid="{4D50D1AC-BFAF-46FC-8D72-6D50FC30DAB4}"/>
    <hyperlink ref="F292" location="'B2. HTT Public Sector Assets'!A18" display="'B2. HTT Public Sector Assets'!A18" xr:uid="{94E79AC4-C843-4136-B1B0-CB4F244C964A}"/>
    <hyperlink ref="D293" location="'B2. HTT Public Sector Assets'!B129" display="'B2. HTT Public Sector Assets'!B129" xr:uid="{0F82F426-9DA7-43D3-AB84-8C1E84CFFF5A}"/>
    <hyperlink ref="C293" location="'B1. HTT Mortgage Assets'!B149" display="'B1. HTT Mortgage Assets'!B149" xr:uid="{E865FE01-129B-4B26-865F-8AECB31DAB12}"/>
    <hyperlink ref="C16" r:id="rId4" xr:uid="{C7669A14-381B-40ED-A185-DC079E82CDE5}"/>
    <hyperlink ref="C29" r:id="rId5" xr:uid="{78855161-1F58-4DD4-8863-1D9E38CDB317}"/>
    <hyperlink ref="C229" r:id="rId6" xr:uid="{CF281EAF-5D3D-410B-AADD-249B80F09A91}"/>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0680-B9E9-4364-9E5F-1BFEA3109FB2}">
  <sheetPr>
    <tabColor rgb="FFE36E00"/>
  </sheetPr>
  <dimension ref="A1:N393"/>
  <sheetViews>
    <sheetView zoomScaleNormal="100" workbookViewId="0"/>
  </sheetViews>
  <sheetFormatPr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1" customWidth="1"/>
    <col min="8" max="16384" width="8.85546875" style="44"/>
  </cols>
  <sheetData>
    <row r="1" spans="1:7" ht="31.5" x14ac:dyDescent="0.25">
      <c r="A1" s="20" t="s">
        <v>501</v>
      </c>
      <c r="B1" s="20"/>
      <c r="C1" s="21"/>
      <c r="D1" s="21"/>
      <c r="E1" s="21"/>
      <c r="F1" s="22" t="s">
        <v>16</v>
      </c>
    </row>
    <row r="2" spans="1:7" ht="15.75" thickBot="1" x14ac:dyDescent="0.3">
      <c r="A2" s="21"/>
      <c r="B2" s="21"/>
      <c r="C2" s="21"/>
      <c r="D2" s="21"/>
      <c r="E2" s="21"/>
      <c r="F2" s="21"/>
    </row>
    <row r="3" spans="1:7" ht="19.5" thickBot="1" x14ac:dyDescent="0.3">
      <c r="A3" s="25"/>
      <c r="B3" s="26" t="s">
        <v>17</v>
      </c>
      <c r="C3" s="27" t="s">
        <v>18</v>
      </c>
      <c r="D3" s="25"/>
      <c r="E3" s="25"/>
      <c r="F3" s="21"/>
      <c r="G3" s="25"/>
    </row>
    <row r="4" spans="1:7" ht="15.75" thickBot="1" x14ac:dyDescent="0.3"/>
    <row r="5" spans="1:7" ht="18.75" x14ac:dyDescent="0.25">
      <c r="A5" s="28"/>
      <c r="B5" s="29" t="s">
        <v>502</v>
      </c>
      <c r="C5" s="28"/>
      <c r="E5" s="30"/>
      <c r="F5" s="30"/>
    </row>
    <row r="6" spans="1:7" x14ac:dyDescent="0.25">
      <c r="B6" s="32" t="s">
        <v>503</v>
      </c>
    </row>
    <row r="7" spans="1:7" x14ac:dyDescent="0.25">
      <c r="B7" s="88" t="s">
        <v>504</v>
      </c>
    </row>
    <row r="8" spans="1:7" ht="15.75" thickBot="1" x14ac:dyDescent="0.3">
      <c r="B8" s="89" t="s">
        <v>505</v>
      </c>
    </row>
    <row r="9" spans="1:7" x14ac:dyDescent="0.25">
      <c r="B9" s="34"/>
    </row>
    <row r="10" spans="1:7" ht="37.5" x14ac:dyDescent="0.25">
      <c r="A10" s="35" t="s">
        <v>27</v>
      </c>
      <c r="B10" s="35" t="s">
        <v>503</v>
      </c>
      <c r="C10" s="36"/>
      <c r="D10" s="36"/>
      <c r="E10" s="36"/>
      <c r="F10" s="36"/>
      <c r="G10" s="37"/>
    </row>
    <row r="11" spans="1:7" ht="15" customHeight="1" x14ac:dyDescent="0.25">
      <c r="A11" s="46"/>
      <c r="B11" s="47" t="s">
        <v>506</v>
      </c>
      <c r="C11" s="46" t="s">
        <v>62</v>
      </c>
      <c r="D11" s="46"/>
      <c r="E11" s="46"/>
      <c r="F11" s="49" t="s">
        <v>507</v>
      </c>
      <c r="G11" s="49"/>
    </row>
    <row r="12" spans="1:7" x14ac:dyDescent="0.25">
      <c r="A12" s="24" t="s">
        <v>508</v>
      </c>
      <c r="B12" s="24" t="s">
        <v>509</v>
      </c>
      <c r="C12" s="50">
        <f>'D. Nat''l Transparency Template'!H210/1000000</f>
        <v>65056.0336431295</v>
      </c>
      <c r="F12" s="56">
        <f>IF($C$15=0,"",IF(C12="[for completion]","",C12/$C$15))</f>
        <v>1</v>
      </c>
    </row>
    <row r="13" spans="1:7" x14ac:dyDescent="0.25">
      <c r="A13" s="24" t="s">
        <v>510</v>
      </c>
      <c r="B13" s="24" t="s">
        <v>511</v>
      </c>
      <c r="C13" s="50">
        <v>0</v>
      </c>
      <c r="F13" s="56">
        <f>IF($C$15=0,"",IF(C13="[for completion]","",C13/$C$15))</f>
        <v>0</v>
      </c>
    </row>
    <row r="14" spans="1:7" x14ac:dyDescent="0.25">
      <c r="A14" s="24" t="s">
        <v>512</v>
      </c>
      <c r="B14" s="24" t="s">
        <v>100</v>
      </c>
      <c r="C14" s="50">
        <v>0</v>
      </c>
      <c r="F14" s="56">
        <f>IF($C$15=0,"",IF(C14="[for completion]","",C14/$C$15))</f>
        <v>0</v>
      </c>
    </row>
    <row r="15" spans="1:7" x14ac:dyDescent="0.25">
      <c r="A15" s="24" t="s">
        <v>513</v>
      </c>
      <c r="B15" s="90" t="s">
        <v>102</v>
      </c>
      <c r="C15" s="50">
        <f>SUM(C12:C14)</f>
        <v>65056.0336431295</v>
      </c>
      <c r="F15" s="53">
        <f>SUM(F12:F14)</f>
        <v>1</v>
      </c>
    </row>
    <row r="16" spans="1:7" outlineLevel="1" x14ac:dyDescent="0.25">
      <c r="A16" s="24" t="s">
        <v>514</v>
      </c>
      <c r="B16" s="61"/>
      <c r="C16" s="50"/>
      <c r="F16" s="56"/>
    </row>
    <row r="17" spans="1:7" outlineLevel="1" x14ac:dyDescent="0.25">
      <c r="A17" s="24" t="s">
        <v>515</v>
      </c>
      <c r="B17" s="61"/>
      <c r="C17" s="50"/>
      <c r="F17" s="56"/>
    </row>
    <row r="18" spans="1:7" outlineLevel="1" x14ac:dyDescent="0.25">
      <c r="A18" s="24" t="s">
        <v>516</v>
      </c>
      <c r="B18" s="61"/>
      <c r="C18" s="50"/>
      <c r="F18" s="56"/>
    </row>
    <row r="19" spans="1:7" outlineLevel="1" x14ac:dyDescent="0.25">
      <c r="A19" s="24" t="s">
        <v>517</v>
      </c>
      <c r="B19" s="61"/>
      <c r="C19" s="50"/>
      <c r="F19" s="56"/>
    </row>
    <row r="20" spans="1:7" outlineLevel="1" x14ac:dyDescent="0.25">
      <c r="A20" s="24" t="s">
        <v>518</v>
      </c>
      <c r="B20" s="61"/>
      <c r="C20" s="50"/>
      <c r="F20" s="56"/>
    </row>
    <row r="21" spans="1:7" outlineLevel="1" x14ac:dyDescent="0.25">
      <c r="A21" s="24" t="s">
        <v>519</v>
      </c>
      <c r="B21" s="61"/>
      <c r="C21" s="50"/>
      <c r="F21" s="56"/>
    </row>
    <row r="22" spans="1:7" outlineLevel="1" x14ac:dyDescent="0.25">
      <c r="A22" s="24" t="s">
        <v>520</v>
      </c>
      <c r="B22" s="61"/>
      <c r="C22" s="50"/>
      <c r="F22" s="56"/>
    </row>
    <row r="23" spans="1:7" outlineLevel="1" x14ac:dyDescent="0.25">
      <c r="A23" s="24" t="s">
        <v>521</v>
      </c>
      <c r="B23" s="61"/>
      <c r="C23" s="50"/>
      <c r="F23" s="56"/>
    </row>
    <row r="24" spans="1:7" outlineLevel="1" x14ac:dyDescent="0.25">
      <c r="A24" s="24" t="s">
        <v>522</v>
      </c>
      <c r="B24" s="61"/>
      <c r="C24" s="50"/>
      <c r="F24" s="56"/>
    </row>
    <row r="25" spans="1:7" outlineLevel="1" x14ac:dyDescent="0.25">
      <c r="A25" s="24" t="s">
        <v>523</v>
      </c>
      <c r="B25" s="61"/>
      <c r="C25" s="50"/>
      <c r="F25" s="56"/>
    </row>
    <row r="26" spans="1:7" outlineLevel="1" x14ac:dyDescent="0.25">
      <c r="A26" s="24" t="s">
        <v>524</v>
      </c>
      <c r="B26" s="61"/>
      <c r="C26" s="62"/>
      <c r="D26" s="44"/>
      <c r="E26" s="44"/>
      <c r="F26" s="56"/>
    </row>
    <row r="27" spans="1:7" ht="15" customHeight="1" x14ac:dyDescent="0.25">
      <c r="A27" s="46"/>
      <c r="B27" s="47" t="s">
        <v>525</v>
      </c>
      <c r="C27" s="46" t="s">
        <v>526</v>
      </c>
      <c r="D27" s="46" t="s">
        <v>527</v>
      </c>
      <c r="E27" s="48"/>
      <c r="F27" s="46" t="s">
        <v>528</v>
      </c>
      <c r="G27" s="49"/>
    </row>
    <row r="28" spans="1:7" x14ac:dyDescent="0.25">
      <c r="A28" s="24" t="s">
        <v>529</v>
      </c>
      <c r="B28" s="24" t="s">
        <v>530</v>
      </c>
      <c r="C28" s="91">
        <f>'D. Nat''l Transparency Template'!H211</f>
        <v>227140</v>
      </c>
      <c r="D28" s="24" t="s">
        <v>69</v>
      </c>
      <c r="F28" s="91">
        <f>C28</f>
        <v>227140</v>
      </c>
    </row>
    <row r="29" spans="1:7" outlineLevel="1" x14ac:dyDescent="0.25">
      <c r="A29" s="24" t="s">
        <v>531</v>
      </c>
      <c r="B29" s="41" t="s">
        <v>532</v>
      </c>
    </row>
    <row r="30" spans="1:7" outlineLevel="1" x14ac:dyDescent="0.25">
      <c r="A30" s="24" t="s">
        <v>533</v>
      </c>
      <c r="B30" s="41" t="s">
        <v>534</v>
      </c>
    </row>
    <row r="31" spans="1:7" outlineLevel="1" x14ac:dyDescent="0.25">
      <c r="A31" s="24" t="s">
        <v>535</v>
      </c>
      <c r="B31" s="41"/>
    </row>
    <row r="32" spans="1:7" outlineLevel="1" x14ac:dyDescent="0.25">
      <c r="A32" s="24" t="s">
        <v>536</v>
      </c>
      <c r="B32" s="41"/>
    </row>
    <row r="33" spans="1:7" outlineLevel="1" x14ac:dyDescent="0.25">
      <c r="A33" s="24" t="s">
        <v>537</v>
      </c>
      <c r="B33" s="41"/>
    </row>
    <row r="34" spans="1:7" outlineLevel="1" x14ac:dyDescent="0.25">
      <c r="A34" s="24" t="s">
        <v>538</v>
      </c>
      <c r="B34" s="41"/>
    </row>
    <row r="35" spans="1:7" ht="15" customHeight="1" x14ac:dyDescent="0.25">
      <c r="A35" s="46"/>
      <c r="B35" s="47" t="s">
        <v>539</v>
      </c>
      <c r="C35" s="46" t="s">
        <v>540</v>
      </c>
      <c r="D35" s="46" t="s">
        <v>541</v>
      </c>
      <c r="E35" s="48"/>
      <c r="F35" s="49" t="s">
        <v>507</v>
      </c>
      <c r="G35" s="49"/>
    </row>
    <row r="36" spans="1:7" x14ac:dyDescent="0.25">
      <c r="A36" s="24" t="s">
        <v>542</v>
      </c>
      <c r="B36" s="24" t="s">
        <v>543</v>
      </c>
      <c r="C36" s="53">
        <v>4.0406573622669858E-4</v>
      </c>
      <c r="D36" s="24" t="s">
        <v>69</v>
      </c>
      <c r="E36" s="92"/>
      <c r="F36" s="53">
        <f>C36</f>
        <v>4.0406573622669858E-4</v>
      </c>
    </row>
    <row r="37" spans="1:7" outlineLevel="1" x14ac:dyDescent="0.25">
      <c r="A37" s="24" t="s">
        <v>544</v>
      </c>
      <c r="C37" s="53"/>
      <c r="D37" s="53"/>
      <c r="E37" s="92"/>
      <c r="F37" s="53"/>
    </row>
    <row r="38" spans="1:7" outlineLevel="1" x14ac:dyDescent="0.25">
      <c r="A38" s="24" t="s">
        <v>545</v>
      </c>
      <c r="C38" s="53"/>
      <c r="D38" s="53"/>
      <c r="E38" s="92"/>
      <c r="F38" s="53"/>
    </row>
    <row r="39" spans="1:7" outlineLevel="1" x14ac:dyDescent="0.25">
      <c r="A39" s="24" t="s">
        <v>546</v>
      </c>
      <c r="C39" s="53"/>
      <c r="D39" s="53"/>
      <c r="E39" s="92"/>
      <c r="F39" s="53"/>
    </row>
    <row r="40" spans="1:7" outlineLevel="1" x14ac:dyDescent="0.25">
      <c r="A40" s="24" t="s">
        <v>547</v>
      </c>
      <c r="C40" s="53"/>
      <c r="D40" s="53"/>
      <c r="E40" s="92"/>
      <c r="F40" s="53"/>
    </row>
    <row r="41" spans="1:7" outlineLevel="1" x14ac:dyDescent="0.25">
      <c r="A41" s="24" t="s">
        <v>548</v>
      </c>
      <c r="C41" s="53"/>
      <c r="D41" s="53"/>
      <c r="E41" s="92"/>
      <c r="F41" s="53"/>
    </row>
    <row r="42" spans="1:7" outlineLevel="1" x14ac:dyDescent="0.25">
      <c r="A42" s="24" t="s">
        <v>549</v>
      </c>
      <c r="C42" s="53"/>
      <c r="D42" s="53"/>
      <c r="E42" s="92"/>
      <c r="F42" s="53"/>
    </row>
    <row r="43" spans="1:7" ht="15" customHeight="1" x14ac:dyDescent="0.25">
      <c r="A43" s="46"/>
      <c r="B43" s="47" t="s">
        <v>550</v>
      </c>
      <c r="C43" s="46" t="s">
        <v>540</v>
      </c>
      <c r="D43" s="46" t="s">
        <v>541</v>
      </c>
      <c r="E43" s="48"/>
      <c r="F43" s="49" t="s">
        <v>507</v>
      </c>
      <c r="G43" s="49"/>
    </row>
    <row r="44" spans="1:7" x14ac:dyDescent="0.25">
      <c r="A44" s="24" t="s">
        <v>551</v>
      </c>
      <c r="B44" s="93" t="s">
        <v>552</v>
      </c>
      <c r="C44" s="94">
        <f>SUM(C45:C72)</f>
        <v>0</v>
      </c>
      <c r="D44" s="94">
        <f>SUM(D45:D72)</f>
        <v>0</v>
      </c>
      <c r="E44" s="53"/>
      <c r="F44" s="94">
        <f>SUM(F45:F72)</f>
        <v>0</v>
      </c>
      <c r="G44" s="24"/>
    </row>
    <row r="45" spans="1:7" x14ac:dyDescent="0.25">
      <c r="A45" s="24" t="s">
        <v>553</v>
      </c>
      <c r="B45" s="24" t="s">
        <v>554</v>
      </c>
      <c r="C45" s="53">
        <v>0</v>
      </c>
      <c r="D45" s="24" t="s">
        <v>69</v>
      </c>
      <c r="E45" s="53"/>
      <c r="F45" s="53">
        <v>0</v>
      </c>
      <c r="G45" s="24"/>
    </row>
    <row r="46" spans="1:7" x14ac:dyDescent="0.25">
      <c r="A46" s="24" t="s">
        <v>555</v>
      </c>
      <c r="B46" s="24" t="s">
        <v>556</v>
      </c>
      <c r="C46" s="53">
        <v>0</v>
      </c>
      <c r="D46" s="24" t="s">
        <v>69</v>
      </c>
      <c r="E46" s="53"/>
      <c r="F46" s="53">
        <v>0</v>
      </c>
      <c r="G46" s="24"/>
    </row>
    <row r="47" spans="1:7" x14ac:dyDescent="0.25">
      <c r="A47" s="24" t="s">
        <v>557</v>
      </c>
      <c r="B47" s="24" t="s">
        <v>558</v>
      </c>
      <c r="C47" s="53">
        <v>0</v>
      </c>
      <c r="D47" s="24" t="s">
        <v>69</v>
      </c>
      <c r="E47" s="53"/>
      <c r="F47" s="53">
        <v>0</v>
      </c>
      <c r="G47" s="24"/>
    </row>
    <row r="48" spans="1:7" x14ac:dyDescent="0.25">
      <c r="A48" s="24" t="s">
        <v>559</v>
      </c>
      <c r="B48" s="24" t="s">
        <v>560</v>
      </c>
      <c r="C48" s="53">
        <v>0</v>
      </c>
      <c r="D48" s="24" t="s">
        <v>69</v>
      </c>
      <c r="E48" s="53"/>
      <c r="F48" s="53">
        <v>0</v>
      </c>
      <c r="G48" s="24"/>
    </row>
    <row r="49" spans="1:7" x14ac:dyDescent="0.25">
      <c r="A49" s="24" t="s">
        <v>561</v>
      </c>
      <c r="B49" s="24" t="s">
        <v>562</v>
      </c>
      <c r="C49" s="53">
        <v>0</v>
      </c>
      <c r="D49" s="24" t="s">
        <v>69</v>
      </c>
      <c r="E49" s="53"/>
      <c r="F49" s="53">
        <v>0</v>
      </c>
      <c r="G49" s="24"/>
    </row>
    <row r="50" spans="1:7" x14ac:dyDescent="0.25">
      <c r="A50" s="24" t="s">
        <v>563</v>
      </c>
      <c r="B50" s="24" t="s">
        <v>564</v>
      </c>
      <c r="C50" s="53">
        <v>0</v>
      </c>
      <c r="D50" s="24" t="s">
        <v>69</v>
      </c>
      <c r="E50" s="53"/>
      <c r="F50" s="53">
        <v>0</v>
      </c>
      <c r="G50" s="24"/>
    </row>
    <row r="51" spans="1:7" x14ac:dyDescent="0.25">
      <c r="A51" s="24" t="s">
        <v>565</v>
      </c>
      <c r="B51" s="24" t="s">
        <v>566</v>
      </c>
      <c r="C51" s="53">
        <v>0</v>
      </c>
      <c r="D51" s="24" t="s">
        <v>69</v>
      </c>
      <c r="E51" s="53"/>
      <c r="F51" s="53">
        <v>0</v>
      </c>
      <c r="G51" s="24"/>
    </row>
    <row r="52" spans="1:7" x14ac:dyDescent="0.25">
      <c r="A52" s="24" t="s">
        <v>567</v>
      </c>
      <c r="B52" s="24" t="s">
        <v>568</v>
      </c>
      <c r="C52" s="53">
        <v>0</v>
      </c>
      <c r="D52" s="24" t="s">
        <v>69</v>
      </c>
      <c r="E52" s="53"/>
      <c r="F52" s="53">
        <v>0</v>
      </c>
      <c r="G52" s="24"/>
    </row>
    <row r="53" spans="1:7" x14ac:dyDescent="0.25">
      <c r="A53" s="24" t="s">
        <v>569</v>
      </c>
      <c r="B53" s="24" t="s">
        <v>570</v>
      </c>
      <c r="C53" s="53">
        <v>0</v>
      </c>
      <c r="D53" s="24" t="s">
        <v>69</v>
      </c>
      <c r="E53" s="53"/>
      <c r="F53" s="53">
        <v>0</v>
      </c>
      <c r="G53" s="24"/>
    </row>
    <row r="54" spans="1:7" x14ac:dyDescent="0.25">
      <c r="A54" s="24" t="s">
        <v>571</v>
      </c>
      <c r="B54" s="24" t="s">
        <v>572</v>
      </c>
      <c r="C54" s="53">
        <v>0</v>
      </c>
      <c r="D54" s="24" t="s">
        <v>69</v>
      </c>
      <c r="E54" s="53"/>
      <c r="F54" s="53">
        <v>0</v>
      </c>
      <c r="G54" s="24"/>
    </row>
    <row r="55" spans="1:7" x14ac:dyDescent="0.25">
      <c r="A55" s="24" t="s">
        <v>573</v>
      </c>
      <c r="B55" s="24" t="s">
        <v>574</v>
      </c>
      <c r="C55" s="53">
        <v>0</v>
      </c>
      <c r="D55" s="24" t="s">
        <v>69</v>
      </c>
      <c r="E55" s="53"/>
      <c r="F55" s="53">
        <v>0</v>
      </c>
      <c r="G55" s="24"/>
    </row>
    <row r="56" spans="1:7" x14ac:dyDescent="0.25">
      <c r="A56" s="24" t="s">
        <v>575</v>
      </c>
      <c r="B56" s="24" t="s">
        <v>576</v>
      </c>
      <c r="C56" s="53">
        <v>0</v>
      </c>
      <c r="D56" s="24" t="s">
        <v>69</v>
      </c>
      <c r="E56" s="53"/>
      <c r="F56" s="53">
        <v>0</v>
      </c>
      <c r="G56" s="24"/>
    </row>
    <row r="57" spans="1:7" x14ac:dyDescent="0.25">
      <c r="A57" s="24" t="s">
        <v>577</v>
      </c>
      <c r="B57" s="24" t="s">
        <v>578</v>
      </c>
      <c r="C57" s="53">
        <v>0</v>
      </c>
      <c r="D57" s="24" t="s">
        <v>69</v>
      </c>
      <c r="E57" s="53"/>
      <c r="F57" s="53">
        <v>0</v>
      </c>
      <c r="G57" s="24"/>
    </row>
    <row r="58" spans="1:7" x14ac:dyDescent="0.25">
      <c r="A58" s="24" t="s">
        <v>579</v>
      </c>
      <c r="B58" s="24" t="s">
        <v>580</v>
      </c>
      <c r="C58" s="53">
        <v>0</v>
      </c>
      <c r="D58" s="24" t="s">
        <v>69</v>
      </c>
      <c r="E58" s="53"/>
      <c r="F58" s="53">
        <v>0</v>
      </c>
      <c r="G58" s="24"/>
    </row>
    <row r="59" spans="1:7" x14ac:dyDescent="0.25">
      <c r="A59" s="24" t="s">
        <v>581</v>
      </c>
      <c r="B59" s="24" t="s">
        <v>582</v>
      </c>
      <c r="C59" s="53">
        <v>0</v>
      </c>
      <c r="D59" s="24" t="s">
        <v>69</v>
      </c>
      <c r="E59" s="53"/>
      <c r="F59" s="53">
        <v>0</v>
      </c>
      <c r="G59" s="24"/>
    </row>
    <row r="60" spans="1:7" x14ac:dyDescent="0.25">
      <c r="A60" s="24" t="s">
        <v>583</v>
      </c>
      <c r="B60" s="24" t="s">
        <v>584</v>
      </c>
      <c r="C60" s="53">
        <v>0</v>
      </c>
      <c r="D60" s="24" t="s">
        <v>69</v>
      </c>
      <c r="E60" s="53"/>
      <c r="F60" s="53">
        <v>0</v>
      </c>
      <c r="G60" s="24"/>
    </row>
    <row r="61" spans="1:7" x14ac:dyDescent="0.25">
      <c r="A61" s="24" t="s">
        <v>585</v>
      </c>
      <c r="B61" s="24" t="s">
        <v>586</v>
      </c>
      <c r="C61" s="53">
        <v>0</v>
      </c>
      <c r="D61" s="24" t="s">
        <v>69</v>
      </c>
      <c r="E61" s="53"/>
      <c r="F61" s="53">
        <v>0</v>
      </c>
      <c r="G61" s="24"/>
    </row>
    <row r="62" spans="1:7" x14ac:dyDescent="0.25">
      <c r="A62" s="24" t="s">
        <v>587</v>
      </c>
      <c r="B62" s="24" t="s">
        <v>588</v>
      </c>
      <c r="C62" s="53">
        <v>0</v>
      </c>
      <c r="D62" s="24" t="s">
        <v>69</v>
      </c>
      <c r="E62" s="53"/>
      <c r="F62" s="53">
        <v>0</v>
      </c>
      <c r="G62" s="24"/>
    </row>
    <row r="63" spans="1:7" x14ac:dyDescent="0.25">
      <c r="A63" s="24" t="s">
        <v>589</v>
      </c>
      <c r="B63" s="24" t="s">
        <v>590</v>
      </c>
      <c r="C63" s="53">
        <v>0</v>
      </c>
      <c r="D63" s="24" t="s">
        <v>69</v>
      </c>
      <c r="E63" s="53"/>
      <c r="F63" s="53">
        <v>0</v>
      </c>
      <c r="G63" s="24"/>
    </row>
    <row r="64" spans="1:7" x14ac:dyDescent="0.25">
      <c r="A64" s="24" t="s">
        <v>591</v>
      </c>
      <c r="B64" s="24" t="s">
        <v>592</v>
      </c>
      <c r="C64" s="53">
        <v>0</v>
      </c>
      <c r="D64" s="24" t="s">
        <v>69</v>
      </c>
      <c r="E64" s="53"/>
      <c r="F64" s="53">
        <v>0</v>
      </c>
      <c r="G64" s="24"/>
    </row>
    <row r="65" spans="1:7" x14ac:dyDescent="0.25">
      <c r="A65" s="24" t="s">
        <v>593</v>
      </c>
      <c r="B65" s="24" t="s">
        <v>594</v>
      </c>
      <c r="C65" s="53">
        <v>0</v>
      </c>
      <c r="D65" s="24" t="s">
        <v>69</v>
      </c>
      <c r="E65" s="53"/>
      <c r="F65" s="53">
        <v>0</v>
      </c>
      <c r="G65" s="24"/>
    </row>
    <row r="66" spans="1:7" x14ac:dyDescent="0.25">
      <c r="A66" s="24" t="s">
        <v>595</v>
      </c>
      <c r="B66" s="24" t="s">
        <v>596</v>
      </c>
      <c r="C66" s="53">
        <v>0</v>
      </c>
      <c r="D66" s="24" t="s">
        <v>69</v>
      </c>
      <c r="E66" s="53"/>
      <c r="F66" s="53">
        <v>0</v>
      </c>
      <c r="G66" s="24"/>
    </row>
    <row r="67" spans="1:7" x14ac:dyDescent="0.25">
      <c r="A67" s="24" t="s">
        <v>597</v>
      </c>
      <c r="B67" s="24" t="s">
        <v>598</v>
      </c>
      <c r="C67" s="53">
        <v>0</v>
      </c>
      <c r="D67" s="24" t="s">
        <v>69</v>
      </c>
      <c r="E67" s="53"/>
      <c r="F67" s="53">
        <v>0</v>
      </c>
      <c r="G67" s="24"/>
    </row>
    <row r="68" spans="1:7" x14ac:dyDescent="0.25">
      <c r="A68" s="24" t="s">
        <v>599</v>
      </c>
      <c r="B68" s="24" t="s">
        <v>600</v>
      </c>
      <c r="C68" s="53">
        <v>0</v>
      </c>
      <c r="D68" s="24" t="s">
        <v>69</v>
      </c>
      <c r="E68" s="53"/>
      <c r="F68" s="53">
        <v>0</v>
      </c>
      <c r="G68" s="24"/>
    </row>
    <row r="69" spans="1:7" x14ac:dyDescent="0.25">
      <c r="A69" s="24" t="s">
        <v>601</v>
      </c>
      <c r="B69" s="24" t="s">
        <v>602</v>
      </c>
      <c r="C69" s="53">
        <v>0</v>
      </c>
      <c r="D69" s="24" t="s">
        <v>69</v>
      </c>
      <c r="E69" s="53"/>
      <c r="F69" s="53">
        <v>0</v>
      </c>
      <c r="G69" s="24"/>
    </row>
    <row r="70" spans="1:7" x14ac:dyDescent="0.25">
      <c r="A70" s="24" t="s">
        <v>603</v>
      </c>
      <c r="B70" s="24" t="s">
        <v>604</v>
      </c>
      <c r="C70" s="53">
        <v>0</v>
      </c>
      <c r="D70" s="24" t="s">
        <v>69</v>
      </c>
      <c r="E70" s="53"/>
      <c r="F70" s="53">
        <v>0</v>
      </c>
      <c r="G70" s="24"/>
    </row>
    <row r="71" spans="1:7" x14ac:dyDescent="0.25">
      <c r="A71" s="24" t="s">
        <v>605</v>
      </c>
      <c r="B71" s="24" t="s">
        <v>606</v>
      </c>
      <c r="C71" s="53">
        <v>0</v>
      </c>
      <c r="D71" s="24" t="s">
        <v>69</v>
      </c>
      <c r="E71" s="53"/>
      <c r="F71" s="53">
        <v>0</v>
      </c>
      <c r="G71" s="24"/>
    </row>
    <row r="72" spans="1:7" x14ac:dyDescent="0.25">
      <c r="A72" s="24" t="s">
        <v>607</v>
      </c>
      <c r="B72" s="24" t="s">
        <v>608</v>
      </c>
      <c r="C72" s="53">
        <v>0</v>
      </c>
      <c r="D72" s="24" t="s">
        <v>69</v>
      </c>
      <c r="E72" s="53"/>
      <c r="F72" s="53">
        <v>0</v>
      </c>
      <c r="G72" s="24"/>
    </row>
    <row r="73" spans="1:7" x14ac:dyDescent="0.25">
      <c r="A73" s="24" t="s">
        <v>609</v>
      </c>
      <c r="B73" s="93" t="s">
        <v>287</v>
      </c>
      <c r="C73" s="94">
        <f>SUM(C74:C76)</f>
        <v>0</v>
      </c>
      <c r="D73" s="94">
        <f>SUM(D74:D76)</f>
        <v>0</v>
      </c>
      <c r="E73" s="53"/>
      <c r="F73" s="94">
        <f>SUM(F74:F76)</f>
        <v>0</v>
      </c>
      <c r="G73" s="24"/>
    </row>
    <row r="74" spans="1:7" x14ac:dyDescent="0.25">
      <c r="A74" s="24" t="s">
        <v>610</v>
      </c>
      <c r="B74" s="24" t="s">
        <v>611</v>
      </c>
      <c r="C74" s="53">
        <v>0</v>
      </c>
      <c r="D74" s="24" t="s">
        <v>69</v>
      </c>
      <c r="E74" s="53"/>
      <c r="F74" s="53">
        <v>0</v>
      </c>
      <c r="G74" s="24"/>
    </row>
    <row r="75" spans="1:7" x14ac:dyDescent="0.25">
      <c r="A75" s="24" t="s">
        <v>612</v>
      </c>
      <c r="B75" s="24" t="s">
        <v>613</v>
      </c>
      <c r="C75" s="53">
        <v>0</v>
      </c>
      <c r="D75" s="24" t="s">
        <v>69</v>
      </c>
      <c r="E75" s="53"/>
      <c r="F75" s="53">
        <v>0</v>
      </c>
      <c r="G75" s="24"/>
    </row>
    <row r="76" spans="1:7" x14ac:dyDescent="0.25">
      <c r="A76" s="24" t="s">
        <v>614</v>
      </c>
      <c r="B76" s="24" t="s">
        <v>615</v>
      </c>
      <c r="C76" s="53">
        <v>0</v>
      </c>
      <c r="D76" s="24" t="s">
        <v>69</v>
      </c>
      <c r="E76" s="53"/>
      <c r="F76" s="53">
        <v>0</v>
      </c>
      <c r="G76" s="24"/>
    </row>
    <row r="77" spans="1:7" x14ac:dyDescent="0.25">
      <c r="A77" s="24" t="s">
        <v>616</v>
      </c>
      <c r="B77" s="93" t="s">
        <v>100</v>
      </c>
      <c r="C77" s="94">
        <f>SUM(C78:C87)</f>
        <v>1</v>
      </c>
      <c r="D77" s="94">
        <f>SUM(D78:D87)</f>
        <v>0</v>
      </c>
      <c r="E77" s="53"/>
      <c r="F77" s="94">
        <f>SUM(F78:F87)</f>
        <v>0</v>
      </c>
      <c r="G77" s="24"/>
    </row>
    <row r="78" spans="1:7" x14ac:dyDescent="0.25">
      <c r="A78" s="24" t="s">
        <v>617</v>
      </c>
      <c r="B78" s="43" t="s">
        <v>289</v>
      </c>
      <c r="C78" s="53">
        <v>0</v>
      </c>
      <c r="D78" s="24" t="s">
        <v>69</v>
      </c>
      <c r="E78" s="53"/>
      <c r="F78" s="53">
        <v>0</v>
      </c>
      <c r="G78" s="24"/>
    </row>
    <row r="79" spans="1:7" x14ac:dyDescent="0.25">
      <c r="A79" s="24" t="s">
        <v>618</v>
      </c>
      <c r="B79" s="43" t="s">
        <v>291</v>
      </c>
      <c r="C79" s="53">
        <v>0</v>
      </c>
      <c r="D79" s="24" t="s">
        <v>69</v>
      </c>
      <c r="E79" s="53"/>
      <c r="F79" s="53">
        <v>0</v>
      </c>
      <c r="G79" s="24"/>
    </row>
    <row r="80" spans="1:7" x14ac:dyDescent="0.25">
      <c r="A80" s="24" t="s">
        <v>619</v>
      </c>
      <c r="B80" s="43" t="s">
        <v>293</v>
      </c>
      <c r="C80" s="53">
        <v>0</v>
      </c>
      <c r="D80" s="24" t="s">
        <v>69</v>
      </c>
      <c r="E80" s="53"/>
      <c r="F80" s="53">
        <v>0</v>
      </c>
      <c r="G80" s="24"/>
    </row>
    <row r="81" spans="1:7" x14ac:dyDescent="0.25">
      <c r="A81" s="24" t="s">
        <v>620</v>
      </c>
      <c r="B81" s="43" t="s">
        <v>2</v>
      </c>
      <c r="C81" s="53">
        <v>1</v>
      </c>
      <c r="D81" s="24" t="s">
        <v>69</v>
      </c>
      <c r="E81" s="53"/>
      <c r="F81" s="53">
        <v>0</v>
      </c>
      <c r="G81" s="24"/>
    </row>
    <row r="82" spans="1:7" x14ac:dyDescent="0.25">
      <c r="A82" s="24" t="s">
        <v>621</v>
      </c>
      <c r="B82" s="43" t="s">
        <v>296</v>
      </c>
      <c r="C82" s="53">
        <v>0</v>
      </c>
      <c r="D82" s="24" t="s">
        <v>69</v>
      </c>
      <c r="E82" s="53"/>
      <c r="F82" s="53">
        <v>0</v>
      </c>
      <c r="G82" s="24"/>
    </row>
    <row r="83" spans="1:7" x14ac:dyDescent="0.25">
      <c r="A83" s="24" t="s">
        <v>622</v>
      </c>
      <c r="B83" s="43" t="s">
        <v>298</v>
      </c>
      <c r="C83" s="53">
        <v>0</v>
      </c>
      <c r="D83" s="24" t="s">
        <v>69</v>
      </c>
      <c r="E83" s="53"/>
      <c r="F83" s="53">
        <v>0</v>
      </c>
      <c r="G83" s="24"/>
    </row>
    <row r="84" spans="1:7" x14ac:dyDescent="0.25">
      <c r="A84" s="24" t="s">
        <v>623</v>
      </c>
      <c r="B84" s="43" t="s">
        <v>300</v>
      </c>
      <c r="C84" s="53">
        <v>0</v>
      </c>
      <c r="D84" s="24" t="s">
        <v>69</v>
      </c>
      <c r="E84" s="53"/>
      <c r="F84" s="53">
        <v>0</v>
      </c>
      <c r="G84" s="24"/>
    </row>
    <row r="85" spans="1:7" x14ac:dyDescent="0.25">
      <c r="A85" s="24" t="s">
        <v>624</v>
      </c>
      <c r="B85" s="43" t="s">
        <v>302</v>
      </c>
      <c r="C85" s="53">
        <v>0</v>
      </c>
      <c r="D85" s="24" t="s">
        <v>69</v>
      </c>
      <c r="E85" s="53"/>
      <c r="F85" s="53">
        <v>0</v>
      </c>
      <c r="G85" s="24"/>
    </row>
    <row r="86" spans="1:7" x14ac:dyDescent="0.25">
      <c r="A86" s="24" t="s">
        <v>625</v>
      </c>
      <c r="B86" s="43" t="s">
        <v>304</v>
      </c>
      <c r="C86" s="53">
        <v>0</v>
      </c>
      <c r="D86" s="24" t="s">
        <v>69</v>
      </c>
      <c r="E86" s="53"/>
      <c r="F86" s="53">
        <v>0</v>
      </c>
      <c r="G86" s="24"/>
    </row>
    <row r="87" spans="1:7" x14ac:dyDescent="0.25">
      <c r="A87" s="24" t="s">
        <v>626</v>
      </c>
      <c r="B87" s="43" t="s">
        <v>100</v>
      </c>
      <c r="C87" s="53">
        <v>0</v>
      </c>
      <c r="D87" s="24" t="s">
        <v>69</v>
      </c>
      <c r="E87" s="53"/>
      <c r="F87" s="53">
        <v>0</v>
      </c>
      <c r="G87" s="24"/>
    </row>
    <row r="88" spans="1:7" outlineLevel="1" x14ac:dyDescent="0.25">
      <c r="A88" s="24" t="s">
        <v>627</v>
      </c>
      <c r="B88" s="61"/>
      <c r="C88" s="53"/>
      <c r="D88" s="53"/>
      <c r="E88" s="53"/>
      <c r="F88" s="53"/>
      <c r="G88" s="24"/>
    </row>
    <row r="89" spans="1:7" outlineLevel="1" x14ac:dyDescent="0.25">
      <c r="A89" s="24" t="s">
        <v>628</v>
      </c>
      <c r="B89" s="61"/>
      <c r="C89" s="53"/>
      <c r="D89" s="53"/>
      <c r="E89" s="53"/>
      <c r="F89" s="53"/>
      <c r="G89" s="24"/>
    </row>
    <row r="90" spans="1:7" outlineLevel="1" x14ac:dyDescent="0.25">
      <c r="A90" s="24" t="s">
        <v>629</v>
      </c>
      <c r="B90" s="61"/>
      <c r="C90" s="53"/>
      <c r="D90" s="53"/>
      <c r="E90" s="53"/>
      <c r="F90" s="53"/>
      <c r="G90" s="24"/>
    </row>
    <row r="91" spans="1:7" outlineLevel="1" x14ac:dyDescent="0.25">
      <c r="A91" s="24" t="s">
        <v>630</v>
      </c>
      <c r="B91" s="61"/>
      <c r="C91" s="53"/>
      <c r="D91" s="53"/>
      <c r="E91" s="53"/>
      <c r="F91" s="53"/>
      <c r="G91" s="24"/>
    </row>
    <row r="92" spans="1:7" outlineLevel="1" x14ac:dyDescent="0.25">
      <c r="A92" s="24" t="s">
        <v>631</v>
      </c>
      <c r="B92" s="61"/>
      <c r="C92" s="53"/>
      <c r="D92" s="53"/>
      <c r="E92" s="53"/>
      <c r="F92" s="53"/>
      <c r="G92" s="24"/>
    </row>
    <row r="93" spans="1:7" outlineLevel="1" x14ac:dyDescent="0.25">
      <c r="A93" s="24" t="s">
        <v>632</v>
      </c>
      <c r="B93" s="61"/>
      <c r="C93" s="53"/>
      <c r="D93" s="53"/>
      <c r="E93" s="53"/>
      <c r="F93" s="53"/>
      <c r="G93" s="24"/>
    </row>
    <row r="94" spans="1:7" outlineLevel="1" x14ac:dyDescent="0.25">
      <c r="A94" s="24" t="s">
        <v>633</v>
      </c>
      <c r="B94" s="61"/>
      <c r="C94" s="53"/>
      <c r="D94" s="53"/>
      <c r="E94" s="53"/>
      <c r="F94" s="53"/>
      <c r="G94" s="24"/>
    </row>
    <row r="95" spans="1:7" outlineLevel="1" x14ac:dyDescent="0.25">
      <c r="A95" s="24" t="s">
        <v>634</v>
      </c>
      <c r="B95" s="61"/>
      <c r="C95" s="53"/>
      <c r="D95" s="53"/>
      <c r="E95" s="53"/>
      <c r="F95" s="53"/>
      <c r="G95" s="24"/>
    </row>
    <row r="96" spans="1:7" outlineLevel="1" x14ac:dyDescent="0.25">
      <c r="A96" s="24" t="s">
        <v>635</v>
      </c>
      <c r="B96" s="61"/>
      <c r="C96" s="53"/>
      <c r="D96" s="53"/>
      <c r="E96" s="53"/>
      <c r="F96" s="53"/>
      <c r="G96" s="24"/>
    </row>
    <row r="97" spans="1:7" outlineLevel="1" x14ac:dyDescent="0.25">
      <c r="A97" s="24" t="s">
        <v>636</v>
      </c>
      <c r="B97" s="61"/>
      <c r="C97" s="53"/>
      <c r="D97" s="53"/>
      <c r="E97" s="53"/>
      <c r="F97" s="53"/>
      <c r="G97" s="24"/>
    </row>
    <row r="98" spans="1:7" ht="15" customHeight="1" x14ac:dyDescent="0.25">
      <c r="A98" s="46"/>
      <c r="B98" s="74" t="s">
        <v>637</v>
      </c>
      <c r="C98" s="46" t="s">
        <v>540</v>
      </c>
      <c r="D98" s="46" t="s">
        <v>541</v>
      </c>
      <c r="E98" s="48"/>
      <c r="F98" s="49" t="s">
        <v>507</v>
      </c>
      <c r="G98" s="49"/>
    </row>
    <row r="99" spans="1:7" x14ac:dyDescent="0.25">
      <c r="A99" s="24" t="s">
        <v>638</v>
      </c>
      <c r="B99" s="43" t="s">
        <v>639</v>
      </c>
      <c r="C99" s="53">
        <v>0.11359995852299132</v>
      </c>
      <c r="D99" s="53" t="s">
        <v>69</v>
      </c>
      <c r="E99" s="53"/>
      <c r="F99" s="53">
        <f>C99</f>
        <v>0.11359995852299132</v>
      </c>
      <c r="G99" s="24"/>
    </row>
    <row r="100" spans="1:7" x14ac:dyDescent="0.25">
      <c r="A100" s="24" t="s">
        <v>640</v>
      </c>
      <c r="B100" s="43" t="s">
        <v>641</v>
      </c>
      <c r="C100" s="53">
        <v>0.20166276795949825</v>
      </c>
      <c r="D100" s="53" t="s">
        <v>69</v>
      </c>
      <c r="E100" s="53"/>
      <c r="F100" s="53">
        <f t="shared" ref="F100:F111" si="0">C100</f>
        <v>0.20166276795949825</v>
      </c>
      <c r="G100" s="24"/>
    </row>
    <row r="101" spans="1:7" x14ac:dyDescent="0.25">
      <c r="A101" s="24" t="s">
        <v>642</v>
      </c>
      <c r="B101" s="43" t="s">
        <v>643</v>
      </c>
      <c r="C101" s="53">
        <v>1.3298629448513059E-2</v>
      </c>
      <c r="D101" s="53" t="s">
        <v>69</v>
      </c>
      <c r="E101" s="53"/>
      <c r="F101" s="53">
        <f t="shared" si="0"/>
        <v>1.3298629448513059E-2</v>
      </c>
      <c r="G101" s="24"/>
    </row>
    <row r="102" spans="1:7" x14ac:dyDescent="0.25">
      <c r="A102" s="24" t="s">
        <v>644</v>
      </c>
      <c r="B102" s="43" t="s">
        <v>645</v>
      </c>
      <c r="C102" s="53">
        <v>5.452244176239465E-3</v>
      </c>
      <c r="D102" s="53" t="s">
        <v>69</v>
      </c>
      <c r="E102" s="53"/>
      <c r="F102" s="53">
        <f t="shared" si="0"/>
        <v>5.452244176239465E-3</v>
      </c>
      <c r="G102" s="24"/>
    </row>
    <row r="103" spans="1:7" x14ac:dyDescent="0.25">
      <c r="A103" s="24" t="s">
        <v>646</v>
      </c>
      <c r="B103" s="43" t="s">
        <v>647</v>
      </c>
      <c r="C103" s="53">
        <v>4.950175618092004E-3</v>
      </c>
      <c r="D103" s="53" t="s">
        <v>69</v>
      </c>
      <c r="E103" s="53"/>
      <c r="F103" s="53">
        <f t="shared" si="0"/>
        <v>4.950175618092004E-3</v>
      </c>
      <c r="G103" s="24"/>
    </row>
    <row r="104" spans="1:7" x14ac:dyDescent="0.25">
      <c r="A104" s="24" t="s">
        <v>648</v>
      </c>
      <c r="B104" s="43" t="s">
        <v>649</v>
      </c>
      <c r="C104" s="53">
        <v>0</v>
      </c>
      <c r="D104" s="53" t="s">
        <v>69</v>
      </c>
      <c r="E104" s="53"/>
      <c r="F104" s="53">
        <f t="shared" si="0"/>
        <v>0</v>
      </c>
      <c r="G104" s="24"/>
    </row>
    <row r="105" spans="1:7" x14ac:dyDescent="0.25">
      <c r="A105" s="24" t="s">
        <v>650</v>
      </c>
      <c r="B105" s="43" t="s">
        <v>651</v>
      </c>
      <c r="C105" s="53">
        <v>1.0877540556527886E-2</v>
      </c>
      <c r="D105" s="53" t="s">
        <v>69</v>
      </c>
      <c r="E105" s="53"/>
      <c r="F105" s="53">
        <f t="shared" si="0"/>
        <v>1.0877540556527886E-2</v>
      </c>
      <c r="G105" s="24"/>
    </row>
    <row r="106" spans="1:7" x14ac:dyDescent="0.25">
      <c r="A106" s="24" t="s">
        <v>652</v>
      </c>
      <c r="B106" s="43" t="s">
        <v>653</v>
      </c>
      <c r="C106" s="53">
        <v>0</v>
      </c>
      <c r="D106" s="53" t="s">
        <v>69</v>
      </c>
      <c r="E106" s="53"/>
      <c r="F106" s="53">
        <f t="shared" si="0"/>
        <v>0</v>
      </c>
      <c r="G106" s="24"/>
    </row>
    <row r="107" spans="1:7" x14ac:dyDescent="0.25">
      <c r="A107" s="24" t="s">
        <v>654</v>
      </c>
      <c r="B107" s="43" t="s">
        <v>655</v>
      </c>
      <c r="C107" s="53">
        <v>0.55782263751291516</v>
      </c>
      <c r="D107" s="53" t="s">
        <v>69</v>
      </c>
      <c r="E107" s="53"/>
      <c r="F107" s="53">
        <f t="shared" si="0"/>
        <v>0.55782263751291516</v>
      </c>
      <c r="G107" s="24"/>
    </row>
    <row r="108" spans="1:7" x14ac:dyDescent="0.25">
      <c r="A108" s="24" t="s">
        <v>656</v>
      </c>
      <c r="B108" s="43" t="s">
        <v>657</v>
      </c>
      <c r="C108" s="53">
        <v>1.2681777080443186E-3</v>
      </c>
      <c r="D108" s="53" t="s">
        <v>69</v>
      </c>
      <c r="E108" s="53"/>
      <c r="F108" s="53">
        <f t="shared" si="0"/>
        <v>1.2681777080443186E-3</v>
      </c>
      <c r="G108" s="24"/>
    </row>
    <row r="109" spans="1:7" x14ac:dyDescent="0.25">
      <c r="A109" s="24" t="s">
        <v>658</v>
      </c>
      <c r="B109" s="43" t="s">
        <v>659</v>
      </c>
      <c r="C109" s="53">
        <v>7.9275062040683353E-2</v>
      </c>
      <c r="D109" s="53" t="s">
        <v>69</v>
      </c>
      <c r="E109" s="53"/>
      <c r="F109" s="53">
        <f t="shared" si="0"/>
        <v>7.9275062040683353E-2</v>
      </c>
      <c r="G109" s="24"/>
    </row>
    <row r="110" spans="1:7" x14ac:dyDescent="0.25">
      <c r="A110" s="24" t="s">
        <v>660</v>
      </c>
      <c r="B110" s="43" t="s">
        <v>661</v>
      </c>
      <c r="C110" s="53">
        <v>1.1792806456484672E-2</v>
      </c>
      <c r="D110" s="53" t="s">
        <v>69</v>
      </c>
      <c r="E110" s="53"/>
      <c r="F110" s="53">
        <f t="shared" si="0"/>
        <v>1.1792806456484672E-2</v>
      </c>
      <c r="G110" s="24"/>
    </row>
    <row r="111" spans="1:7" x14ac:dyDescent="0.25">
      <c r="A111" s="24" t="s">
        <v>662</v>
      </c>
      <c r="B111" s="43" t="s">
        <v>663</v>
      </c>
      <c r="C111" s="53">
        <v>0</v>
      </c>
      <c r="D111" s="53" t="s">
        <v>69</v>
      </c>
      <c r="E111" s="53"/>
      <c r="F111" s="53">
        <f t="shared" si="0"/>
        <v>0</v>
      </c>
      <c r="G111" s="24"/>
    </row>
    <row r="112" spans="1:7" x14ac:dyDescent="0.25">
      <c r="A112" s="24" t="s">
        <v>664</v>
      </c>
      <c r="B112" s="43"/>
      <c r="C112" s="53"/>
      <c r="D112" s="53"/>
      <c r="E112" s="53"/>
      <c r="F112" s="53"/>
      <c r="G112" s="24"/>
    </row>
    <row r="113" spans="1:7" x14ac:dyDescent="0.25">
      <c r="A113" s="24" t="s">
        <v>665</v>
      </c>
      <c r="B113" s="43"/>
      <c r="C113" s="53"/>
      <c r="D113" s="53"/>
      <c r="E113" s="53"/>
      <c r="F113" s="53"/>
      <c r="G113" s="24"/>
    </row>
    <row r="114" spans="1:7" x14ac:dyDescent="0.25">
      <c r="A114" s="24" t="s">
        <v>666</v>
      </c>
      <c r="B114" s="43"/>
      <c r="C114" s="53"/>
      <c r="D114" s="53"/>
      <c r="E114" s="53"/>
      <c r="F114" s="53"/>
      <c r="G114" s="24"/>
    </row>
    <row r="115" spans="1:7" x14ac:dyDescent="0.25">
      <c r="A115" s="24" t="s">
        <v>667</v>
      </c>
      <c r="B115" s="43"/>
      <c r="C115" s="53"/>
      <c r="D115" s="53"/>
      <c r="E115" s="53"/>
      <c r="F115" s="53"/>
      <c r="G115" s="24"/>
    </row>
    <row r="116" spans="1:7" x14ac:dyDescent="0.25">
      <c r="A116" s="24" t="s">
        <v>668</v>
      </c>
      <c r="B116" s="43"/>
      <c r="C116" s="53"/>
      <c r="D116" s="53"/>
      <c r="E116" s="53"/>
      <c r="F116" s="53"/>
      <c r="G116" s="24"/>
    </row>
    <row r="117" spans="1:7" x14ac:dyDescent="0.25">
      <c r="A117" s="24" t="s">
        <v>669</v>
      </c>
      <c r="B117" s="43"/>
      <c r="C117" s="53"/>
      <c r="D117" s="53"/>
      <c r="E117" s="53"/>
      <c r="F117" s="53"/>
      <c r="G117" s="24"/>
    </row>
    <row r="118" spans="1:7" x14ac:dyDescent="0.25">
      <c r="A118" s="24" t="s">
        <v>670</v>
      </c>
      <c r="B118" s="43"/>
      <c r="C118" s="53"/>
      <c r="D118" s="53"/>
      <c r="E118" s="53"/>
      <c r="F118" s="53"/>
      <c r="G118" s="24"/>
    </row>
    <row r="119" spans="1:7" x14ac:dyDescent="0.25">
      <c r="A119" s="24" t="s">
        <v>671</v>
      </c>
      <c r="B119" s="43"/>
      <c r="C119" s="53"/>
      <c r="D119" s="53"/>
      <c r="E119" s="53"/>
      <c r="F119" s="53"/>
      <c r="G119" s="24"/>
    </row>
    <row r="120" spans="1:7" x14ac:dyDescent="0.25">
      <c r="A120" s="24" t="s">
        <v>672</v>
      </c>
      <c r="B120" s="43"/>
      <c r="C120" s="53"/>
      <c r="D120" s="53"/>
      <c r="E120" s="53"/>
      <c r="F120" s="53"/>
      <c r="G120" s="24"/>
    </row>
    <row r="121" spans="1:7" x14ac:dyDescent="0.25">
      <c r="A121" s="24" t="s">
        <v>673</v>
      </c>
      <c r="B121" s="43"/>
      <c r="C121" s="53"/>
      <c r="D121" s="53"/>
      <c r="E121" s="53"/>
      <c r="F121" s="53"/>
      <c r="G121" s="24"/>
    </row>
    <row r="122" spans="1:7" x14ac:dyDescent="0.25">
      <c r="A122" s="24" t="s">
        <v>674</v>
      </c>
      <c r="B122" s="43"/>
      <c r="C122" s="53"/>
      <c r="D122" s="53"/>
      <c r="E122" s="53"/>
      <c r="F122" s="53"/>
      <c r="G122" s="24"/>
    </row>
    <row r="123" spans="1:7" x14ac:dyDescent="0.25">
      <c r="A123" s="24" t="s">
        <v>675</v>
      </c>
      <c r="B123" s="43"/>
      <c r="C123" s="53"/>
      <c r="D123" s="53"/>
      <c r="E123" s="53"/>
      <c r="F123" s="53"/>
      <c r="G123" s="24"/>
    </row>
    <row r="124" spans="1:7" x14ac:dyDescent="0.25">
      <c r="A124" s="24" t="s">
        <v>676</v>
      </c>
      <c r="B124" s="43"/>
      <c r="C124" s="53"/>
      <c r="D124" s="53"/>
      <c r="E124" s="53"/>
      <c r="F124" s="53"/>
      <c r="G124" s="24"/>
    </row>
    <row r="125" spans="1:7" x14ac:dyDescent="0.25">
      <c r="A125" s="24" t="s">
        <v>677</v>
      </c>
      <c r="B125" s="43"/>
      <c r="C125" s="53"/>
      <c r="D125" s="53"/>
      <c r="E125" s="53"/>
      <c r="F125" s="53"/>
      <c r="G125" s="24"/>
    </row>
    <row r="126" spans="1:7" x14ac:dyDescent="0.25">
      <c r="A126" s="24" t="s">
        <v>678</v>
      </c>
      <c r="B126" s="43"/>
      <c r="C126" s="53"/>
      <c r="D126" s="53"/>
      <c r="E126" s="53"/>
      <c r="F126" s="53"/>
      <c r="G126" s="24"/>
    </row>
    <row r="127" spans="1:7" x14ac:dyDescent="0.25">
      <c r="A127" s="24" t="s">
        <v>679</v>
      </c>
      <c r="B127" s="43"/>
      <c r="C127" s="53"/>
      <c r="D127" s="53"/>
      <c r="E127" s="53"/>
      <c r="F127" s="53"/>
      <c r="G127" s="24"/>
    </row>
    <row r="128" spans="1:7" x14ac:dyDescent="0.25">
      <c r="A128" s="24" t="s">
        <v>680</v>
      </c>
      <c r="B128" s="43"/>
      <c r="C128" s="53"/>
      <c r="D128" s="53"/>
      <c r="E128" s="53"/>
      <c r="F128" s="53"/>
      <c r="G128" s="24"/>
    </row>
    <row r="129" spans="1:7" x14ac:dyDescent="0.25">
      <c r="A129" s="24" t="s">
        <v>681</v>
      </c>
      <c r="B129" s="43"/>
      <c r="C129" s="53"/>
      <c r="D129" s="53"/>
      <c r="E129" s="53"/>
      <c r="F129" s="53"/>
      <c r="G129" s="24"/>
    </row>
    <row r="130" spans="1:7" x14ac:dyDescent="0.25">
      <c r="A130" s="24" t="s">
        <v>682</v>
      </c>
      <c r="B130" s="43"/>
      <c r="C130" s="53"/>
      <c r="D130" s="53"/>
      <c r="E130" s="53"/>
      <c r="F130" s="53"/>
      <c r="G130" s="24"/>
    </row>
    <row r="131" spans="1:7" x14ac:dyDescent="0.25">
      <c r="A131" s="24" t="s">
        <v>683</v>
      </c>
      <c r="B131" s="43"/>
      <c r="C131" s="53"/>
      <c r="D131" s="53"/>
      <c r="E131" s="53"/>
      <c r="F131" s="53"/>
      <c r="G131" s="24"/>
    </row>
    <row r="132" spans="1:7" x14ac:dyDescent="0.25">
      <c r="A132" s="24" t="s">
        <v>684</v>
      </c>
      <c r="B132" s="43"/>
      <c r="C132" s="53"/>
      <c r="D132" s="53"/>
      <c r="E132" s="53"/>
      <c r="F132" s="53"/>
      <c r="G132" s="24"/>
    </row>
    <row r="133" spans="1:7" x14ac:dyDescent="0.25">
      <c r="A133" s="24" t="s">
        <v>685</v>
      </c>
      <c r="B133" s="43"/>
      <c r="C133" s="53"/>
      <c r="D133" s="53"/>
      <c r="E133" s="53"/>
      <c r="F133" s="53"/>
      <c r="G133" s="24"/>
    </row>
    <row r="134" spans="1:7" x14ac:dyDescent="0.25">
      <c r="A134" s="24" t="s">
        <v>686</v>
      </c>
      <c r="B134" s="43"/>
      <c r="C134" s="53"/>
      <c r="D134" s="53"/>
      <c r="E134" s="53"/>
      <c r="F134" s="53"/>
      <c r="G134" s="24"/>
    </row>
    <row r="135" spans="1:7" x14ac:dyDescent="0.25">
      <c r="A135" s="24" t="s">
        <v>687</v>
      </c>
      <c r="B135" s="43"/>
      <c r="C135" s="53"/>
      <c r="D135" s="53"/>
      <c r="E135" s="53"/>
      <c r="F135" s="53"/>
      <c r="G135" s="24"/>
    </row>
    <row r="136" spans="1:7" x14ac:dyDescent="0.25">
      <c r="A136" s="24" t="s">
        <v>688</v>
      </c>
      <c r="B136" s="43"/>
      <c r="C136" s="53"/>
      <c r="D136" s="53"/>
      <c r="E136" s="53"/>
      <c r="F136" s="53"/>
      <c r="G136" s="24"/>
    </row>
    <row r="137" spans="1:7" x14ac:dyDescent="0.25">
      <c r="A137" s="24" t="s">
        <v>689</v>
      </c>
      <c r="B137" s="43"/>
      <c r="C137" s="53"/>
      <c r="D137" s="53"/>
      <c r="E137" s="53"/>
      <c r="F137" s="53"/>
      <c r="G137" s="24"/>
    </row>
    <row r="138" spans="1:7" x14ac:dyDescent="0.25">
      <c r="A138" s="24" t="s">
        <v>690</v>
      </c>
      <c r="B138" s="43"/>
      <c r="C138" s="53"/>
      <c r="D138" s="53"/>
      <c r="E138" s="53"/>
      <c r="F138" s="53"/>
      <c r="G138" s="24"/>
    </row>
    <row r="139" spans="1:7" x14ac:dyDescent="0.25">
      <c r="A139" s="24" t="s">
        <v>691</v>
      </c>
      <c r="B139" s="43"/>
      <c r="C139" s="53"/>
      <c r="D139" s="53"/>
      <c r="E139" s="53"/>
      <c r="F139" s="53"/>
      <c r="G139" s="24"/>
    </row>
    <row r="140" spans="1:7" x14ac:dyDescent="0.25">
      <c r="A140" s="24" t="s">
        <v>692</v>
      </c>
      <c r="B140" s="43"/>
      <c r="C140" s="53"/>
      <c r="D140" s="53"/>
      <c r="E140" s="53"/>
      <c r="F140" s="53"/>
      <c r="G140" s="24"/>
    </row>
    <row r="141" spans="1:7" x14ac:dyDescent="0.25">
      <c r="A141" s="24" t="s">
        <v>693</v>
      </c>
      <c r="B141" s="43"/>
      <c r="C141" s="53"/>
      <c r="D141" s="53"/>
      <c r="E141" s="53"/>
      <c r="F141" s="53"/>
      <c r="G141" s="24"/>
    </row>
    <row r="142" spans="1:7" x14ac:dyDescent="0.25">
      <c r="A142" s="24" t="s">
        <v>694</v>
      </c>
      <c r="B142" s="43"/>
      <c r="C142" s="53"/>
      <c r="D142" s="53"/>
      <c r="E142" s="53"/>
      <c r="F142" s="53"/>
      <c r="G142" s="24"/>
    </row>
    <row r="143" spans="1:7" x14ac:dyDescent="0.25">
      <c r="A143" s="24" t="s">
        <v>695</v>
      </c>
      <c r="B143" s="43"/>
      <c r="C143" s="53"/>
      <c r="D143" s="53"/>
      <c r="E143" s="53"/>
      <c r="F143" s="53"/>
      <c r="G143" s="24"/>
    </row>
    <row r="144" spans="1:7" x14ac:dyDescent="0.25">
      <c r="A144" s="24" t="s">
        <v>696</v>
      </c>
      <c r="B144" s="43"/>
      <c r="C144" s="53"/>
      <c r="D144" s="53"/>
      <c r="E144" s="53"/>
      <c r="F144" s="53"/>
      <c r="G144" s="24"/>
    </row>
    <row r="145" spans="1:7" x14ac:dyDescent="0.25">
      <c r="A145" s="24" t="s">
        <v>697</v>
      </c>
      <c r="B145" s="43"/>
      <c r="C145" s="53"/>
      <c r="D145" s="53"/>
      <c r="E145" s="53"/>
      <c r="F145" s="53"/>
      <c r="G145" s="24"/>
    </row>
    <row r="146" spans="1:7" x14ac:dyDescent="0.25">
      <c r="A146" s="24" t="s">
        <v>698</v>
      </c>
      <c r="B146" s="43"/>
      <c r="C146" s="53"/>
      <c r="D146" s="53"/>
      <c r="E146" s="53"/>
      <c r="F146" s="53"/>
      <c r="G146" s="24"/>
    </row>
    <row r="147" spans="1:7" x14ac:dyDescent="0.25">
      <c r="A147" s="24" t="s">
        <v>699</v>
      </c>
      <c r="B147" s="43"/>
      <c r="C147" s="53"/>
      <c r="D147" s="53"/>
      <c r="E147" s="53"/>
      <c r="F147" s="53"/>
      <c r="G147" s="24"/>
    </row>
    <row r="148" spans="1:7" x14ac:dyDescent="0.25">
      <c r="A148" s="24" t="s">
        <v>700</v>
      </c>
      <c r="B148" s="43"/>
      <c r="C148" s="53"/>
      <c r="D148" s="53"/>
      <c r="E148" s="53"/>
      <c r="F148" s="53"/>
      <c r="G148" s="24"/>
    </row>
    <row r="149" spans="1:7" ht="15" customHeight="1" x14ac:dyDescent="0.25">
      <c r="A149" s="46"/>
      <c r="B149" s="47" t="s">
        <v>701</v>
      </c>
      <c r="C149" s="46" t="s">
        <v>540</v>
      </c>
      <c r="D149" s="46" t="s">
        <v>541</v>
      </c>
      <c r="E149" s="48"/>
      <c r="F149" s="49" t="s">
        <v>507</v>
      </c>
      <c r="G149" s="49"/>
    </row>
    <row r="150" spans="1:7" x14ac:dyDescent="0.25">
      <c r="A150" s="24" t="s">
        <v>702</v>
      </c>
      <c r="B150" s="24" t="s">
        <v>703</v>
      </c>
      <c r="C150" s="53">
        <f>'D. Nat''l Transparency Template'!G237</f>
        <v>0.77895941774512711</v>
      </c>
      <c r="D150" s="53" t="s">
        <v>69</v>
      </c>
      <c r="E150" s="95"/>
      <c r="F150" s="53">
        <f>C150</f>
        <v>0.77895941774512711</v>
      </c>
    </row>
    <row r="151" spans="1:7" x14ac:dyDescent="0.25">
      <c r="A151" s="24" t="s">
        <v>704</v>
      </c>
      <c r="B151" s="24" t="s">
        <v>705</v>
      </c>
      <c r="C151" s="53">
        <f>'D. Nat''l Transparency Template'!G238</f>
        <v>0.2210405822548728</v>
      </c>
      <c r="D151" s="53" t="s">
        <v>69</v>
      </c>
      <c r="E151" s="95"/>
      <c r="F151" s="53">
        <f>C151</f>
        <v>0.2210405822548728</v>
      </c>
    </row>
    <row r="152" spans="1:7" x14ac:dyDescent="0.25">
      <c r="A152" s="24" t="s">
        <v>706</v>
      </c>
      <c r="B152" s="24" t="s">
        <v>100</v>
      </c>
      <c r="C152" s="53">
        <v>0</v>
      </c>
      <c r="D152" s="53" t="s">
        <v>69</v>
      </c>
      <c r="E152" s="95"/>
      <c r="F152" s="53">
        <f>C152</f>
        <v>0</v>
      </c>
    </row>
    <row r="153" spans="1:7" outlineLevel="1" x14ac:dyDescent="0.25">
      <c r="A153" s="24" t="s">
        <v>707</v>
      </c>
      <c r="C153" s="53"/>
      <c r="D153" s="53"/>
      <c r="E153" s="95"/>
      <c r="F153" s="53"/>
    </row>
    <row r="154" spans="1:7" outlineLevel="1" x14ac:dyDescent="0.25">
      <c r="A154" s="24" t="s">
        <v>708</v>
      </c>
      <c r="C154" s="53"/>
      <c r="D154" s="53"/>
      <c r="E154" s="95"/>
      <c r="F154" s="53"/>
    </row>
    <row r="155" spans="1:7" outlineLevel="1" x14ac:dyDescent="0.25">
      <c r="A155" s="24" t="s">
        <v>709</v>
      </c>
      <c r="C155" s="53"/>
      <c r="D155" s="53"/>
      <c r="E155" s="95"/>
      <c r="F155" s="53"/>
    </row>
    <row r="156" spans="1:7" outlineLevel="1" x14ac:dyDescent="0.25">
      <c r="A156" s="24" t="s">
        <v>710</v>
      </c>
      <c r="C156" s="53"/>
      <c r="D156" s="53"/>
      <c r="E156" s="95"/>
      <c r="F156" s="53"/>
    </row>
    <row r="157" spans="1:7" outlineLevel="1" x14ac:dyDescent="0.25">
      <c r="A157" s="24" t="s">
        <v>711</v>
      </c>
      <c r="C157" s="53"/>
      <c r="D157" s="53"/>
      <c r="E157" s="95"/>
      <c r="F157" s="53"/>
    </row>
    <row r="158" spans="1:7" outlineLevel="1" x14ac:dyDescent="0.25">
      <c r="A158" s="24" t="s">
        <v>712</v>
      </c>
      <c r="C158" s="53"/>
      <c r="D158" s="53"/>
      <c r="E158" s="95"/>
      <c r="F158" s="53"/>
    </row>
    <row r="159" spans="1:7" ht="15" customHeight="1" x14ac:dyDescent="0.25">
      <c r="A159" s="46"/>
      <c r="B159" s="47" t="s">
        <v>713</v>
      </c>
      <c r="C159" s="46" t="s">
        <v>540</v>
      </c>
      <c r="D159" s="46" t="s">
        <v>541</v>
      </c>
      <c r="E159" s="48"/>
      <c r="F159" s="49" t="s">
        <v>507</v>
      </c>
      <c r="G159" s="49"/>
    </row>
    <row r="160" spans="1:7" x14ac:dyDescent="0.25">
      <c r="A160" s="24" t="s">
        <v>714</v>
      </c>
      <c r="B160" s="24" t="s">
        <v>715</v>
      </c>
      <c r="C160" s="53">
        <v>0</v>
      </c>
      <c r="D160" s="53" t="s">
        <v>69</v>
      </c>
      <c r="E160" s="95"/>
      <c r="F160" s="53">
        <f>C160</f>
        <v>0</v>
      </c>
    </row>
    <row r="161" spans="1:7" x14ac:dyDescent="0.25">
      <c r="A161" s="24" t="s">
        <v>716</v>
      </c>
      <c r="B161" s="24" t="s">
        <v>717</v>
      </c>
      <c r="C161" s="53">
        <v>1</v>
      </c>
      <c r="D161" s="53" t="s">
        <v>69</v>
      </c>
      <c r="E161" s="95"/>
      <c r="F161" s="53">
        <f>C161</f>
        <v>1</v>
      </c>
    </row>
    <row r="162" spans="1:7" x14ac:dyDescent="0.25">
      <c r="A162" s="24" t="s">
        <v>718</v>
      </c>
      <c r="B162" s="24" t="s">
        <v>100</v>
      </c>
      <c r="C162" s="53">
        <v>0</v>
      </c>
      <c r="D162" s="53" t="s">
        <v>69</v>
      </c>
      <c r="E162" s="95"/>
      <c r="F162" s="53">
        <f>C162</f>
        <v>0</v>
      </c>
    </row>
    <row r="163" spans="1:7" outlineLevel="1" x14ac:dyDescent="0.25">
      <c r="A163" s="24" t="s">
        <v>719</v>
      </c>
      <c r="E163" s="21"/>
    </row>
    <row r="164" spans="1:7" outlineLevel="1" x14ac:dyDescent="0.25">
      <c r="A164" s="24" t="s">
        <v>720</v>
      </c>
      <c r="E164" s="21"/>
    </row>
    <row r="165" spans="1:7" outlineLevel="1" x14ac:dyDescent="0.25">
      <c r="A165" s="24" t="s">
        <v>721</v>
      </c>
      <c r="E165" s="21"/>
    </row>
    <row r="166" spans="1:7" outlineLevel="1" x14ac:dyDescent="0.25">
      <c r="A166" s="24" t="s">
        <v>722</v>
      </c>
      <c r="E166" s="21"/>
    </row>
    <row r="167" spans="1:7" outlineLevel="1" x14ac:dyDescent="0.25">
      <c r="A167" s="24" t="s">
        <v>723</v>
      </c>
      <c r="E167" s="21"/>
    </row>
    <row r="168" spans="1:7" outlineLevel="1" x14ac:dyDescent="0.25">
      <c r="A168" s="24" t="s">
        <v>724</v>
      </c>
      <c r="E168" s="21"/>
    </row>
    <row r="169" spans="1:7" ht="15" customHeight="1" x14ac:dyDescent="0.25">
      <c r="A169" s="46"/>
      <c r="B169" s="47" t="s">
        <v>725</v>
      </c>
      <c r="C169" s="46" t="s">
        <v>540</v>
      </c>
      <c r="D169" s="46" t="s">
        <v>541</v>
      </c>
      <c r="E169" s="48"/>
      <c r="F169" s="49" t="s">
        <v>507</v>
      </c>
      <c r="G169" s="49"/>
    </row>
    <row r="170" spans="1:7" x14ac:dyDescent="0.25">
      <c r="A170" s="24" t="s">
        <v>726</v>
      </c>
      <c r="B170" s="68" t="s">
        <v>727</v>
      </c>
      <c r="C170" s="53">
        <v>2.6658640512019178E-2</v>
      </c>
      <c r="D170" s="53" t="s">
        <v>69</v>
      </c>
      <c r="E170" s="95"/>
      <c r="F170" s="53">
        <f>C170</f>
        <v>2.6658640512019178E-2</v>
      </c>
    </row>
    <row r="171" spans="1:7" x14ac:dyDescent="0.25">
      <c r="A171" s="24" t="s">
        <v>728</v>
      </c>
      <c r="B171" s="68" t="s">
        <v>729</v>
      </c>
      <c r="C171" s="53">
        <v>0.21674910683690679</v>
      </c>
      <c r="D171" s="53" t="s">
        <v>69</v>
      </c>
      <c r="E171" s="95"/>
      <c r="F171" s="53">
        <f>C171</f>
        <v>0.21674910683690679</v>
      </c>
    </row>
    <row r="172" spans="1:7" x14ac:dyDescent="0.25">
      <c r="A172" s="24" t="s">
        <v>730</v>
      </c>
      <c r="B172" s="68" t="s">
        <v>731</v>
      </c>
      <c r="C172" s="53">
        <v>0.20892458562858598</v>
      </c>
      <c r="D172" s="53" t="s">
        <v>69</v>
      </c>
      <c r="E172" s="53"/>
      <c r="F172" s="53">
        <f>C172</f>
        <v>0.20892458562858598</v>
      </c>
    </row>
    <row r="173" spans="1:7" x14ac:dyDescent="0.25">
      <c r="A173" s="24" t="s">
        <v>732</v>
      </c>
      <c r="B173" s="68" t="s">
        <v>733</v>
      </c>
      <c r="C173" s="53">
        <v>0.33146672885686485</v>
      </c>
      <c r="D173" s="53" t="s">
        <v>69</v>
      </c>
      <c r="E173" s="53"/>
      <c r="F173" s="53">
        <f>C173</f>
        <v>0.33146672885686485</v>
      </c>
    </row>
    <row r="174" spans="1:7" x14ac:dyDescent="0.25">
      <c r="A174" s="24" t="s">
        <v>734</v>
      </c>
      <c r="B174" s="68" t="s">
        <v>735</v>
      </c>
      <c r="C174" s="53">
        <v>0.21620093816564331</v>
      </c>
      <c r="D174" s="53" t="s">
        <v>69</v>
      </c>
      <c r="E174" s="53"/>
      <c r="F174" s="53">
        <f>C174</f>
        <v>0.21620093816564331</v>
      </c>
    </row>
    <row r="175" spans="1:7" outlineLevel="1" x14ac:dyDescent="0.25">
      <c r="A175" s="24" t="s">
        <v>736</v>
      </c>
      <c r="B175" s="41"/>
      <c r="C175" s="53"/>
      <c r="D175" s="53"/>
      <c r="E175" s="53"/>
      <c r="F175" s="53"/>
    </row>
    <row r="176" spans="1:7" outlineLevel="1" x14ac:dyDescent="0.25">
      <c r="A176" s="24" t="s">
        <v>737</v>
      </c>
      <c r="B176" s="41"/>
      <c r="C176" s="53"/>
      <c r="D176" s="53"/>
      <c r="E176" s="53"/>
      <c r="F176" s="53"/>
    </row>
    <row r="177" spans="1:7" outlineLevel="1" x14ac:dyDescent="0.25">
      <c r="A177" s="24" t="s">
        <v>738</v>
      </c>
      <c r="B177" s="68"/>
      <c r="C177" s="53"/>
      <c r="D177" s="53"/>
      <c r="E177" s="53"/>
      <c r="F177" s="53"/>
    </row>
    <row r="178" spans="1:7" outlineLevel="1" x14ac:dyDescent="0.25">
      <c r="A178" s="24" t="s">
        <v>739</v>
      </c>
      <c r="B178" s="68"/>
      <c r="C178" s="53"/>
      <c r="D178" s="53"/>
      <c r="E178" s="53"/>
      <c r="F178" s="53"/>
    </row>
    <row r="179" spans="1:7" ht="15" customHeight="1" x14ac:dyDescent="0.25">
      <c r="A179" s="46"/>
      <c r="B179" s="47" t="s">
        <v>740</v>
      </c>
      <c r="C179" s="46" t="s">
        <v>540</v>
      </c>
      <c r="D179" s="46" t="s">
        <v>541</v>
      </c>
      <c r="E179" s="48"/>
      <c r="F179" s="49" t="s">
        <v>507</v>
      </c>
      <c r="G179" s="49"/>
    </row>
    <row r="180" spans="1:7" x14ac:dyDescent="0.25">
      <c r="A180" s="24" t="s">
        <v>741</v>
      </c>
      <c r="B180" s="24" t="s">
        <v>742</v>
      </c>
      <c r="C180" s="53">
        <f>'D. Nat''l Transparency Template'!L412</f>
        <v>1.0960127259084696E-3</v>
      </c>
      <c r="D180" s="53" t="s">
        <v>69</v>
      </c>
      <c r="E180" s="95"/>
      <c r="F180" s="53">
        <f>C180</f>
        <v>1.0960127259084696E-3</v>
      </c>
    </row>
    <row r="181" spans="1:7" outlineLevel="1" x14ac:dyDescent="0.25">
      <c r="A181" s="24" t="s">
        <v>743</v>
      </c>
      <c r="B181" s="96"/>
      <c r="C181" s="53"/>
      <c r="D181" s="53"/>
      <c r="E181" s="95"/>
      <c r="F181" s="53"/>
    </row>
    <row r="182" spans="1:7" outlineLevel="1" x14ac:dyDescent="0.25">
      <c r="A182" s="24" t="s">
        <v>744</v>
      </c>
      <c r="B182" s="96"/>
      <c r="C182" s="53"/>
      <c r="D182" s="53"/>
      <c r="E182" s="95"/>
      <c r="F182" s="53"/>
    </row>
    <row r="183" spans="1:7" outlineLevel="1" x14ac:dyDescent="0.25">
      <c r="A183" s="24" t="s">
        <v>745</v>
      </c>
      <c r="B183" s="96"/>
      <c r="C183" s="53"/>
      <c r="D183" s="53"/>
      <c r="E183" s="95"/>
      <c r="F183" s="53"/>
    </row>
    <row r="184" spans="1:7" outlineLevel="1" x14ac:dyDescent="0.25">
      <c r="A184" s="24" t="s">
        <v>746</v>
      </c>
      <c r="B184" s="96"/>
      <c r="C184" s="53"/>
      <c r="D184" s="53"/>
      <c r="E184" s="95"/>
      <c r="F184" s="53"/>
    </row>
    <row r="185" spans="1:7" ht="18.75" x14ac:dyDescent="0.25">
      <c r="A185" s="97"/>
      <c r="B185" s="98" t="s">
        <v>504</v>
      </c>
      <c r="C185" s="97"/>
      <c r="D185" s="97"/>
      <c r="E185" s="97"/>
      <c r="F185" s="99"/>
      <c r="G185" s="99"/>
    </row>
    <row r="186" spans="1:7" ht="15" customHeight="1" x14ac:dyDescent="0.25">
      <c r="A186" s="46"/>
      <c r="B186" s="47" t="s">
        <v>747</v>
      </c>
      <c r="C186" s="46" t="s">
        <v>748</v>
      </c>
      <c r="D186" s="46" t="s">
        <v>749</v>
      </c>
      <c r="E186" s="48"/>
      <c r="F186" s="46" t="s">
        <v>540</v>
      </c>
      <c r="G186" s="46" t="s">
        <v>750</v>
      </c>
    </row>
    <row r="187" spans="1:7" x14ac:dyDescent="0.25">
      <c r="A187" s="24" t="s">
        <v>751</v>
      </c>
      <c r="B187" s="43" t="s">
        <v>752</v>
      </c>
      <c r="C187" s="100">
        <f>'D. Nat''l Transparency Template'!H212/1000</f>
        <v>286.41381369696882</v>
      </c>
      <c r="E187" s="38"/>
      <c r="F187" s="67"/>
      <c r="G187" s="67"/>
    </row>
    <row r="188" spans="1:7" x14ac:dyDescent="0.25">
      <c r="A188" s="38"/>
      <c r="B188" s="101"/>
      <c r="C188" s="38"/>
      <c r="D188" s="38"/>
      <c r="E188" s="38"/>
      <c r="F188" s="67"/>
      <c r="G188" s="67"/>
    </row>
    <row r="189" spans="1:7" x14ac:dyDescent="0.25">
      <c r="B189" s="43" t="s">
        <v>753</v>
      </c>
      <c r="C189" s="38"/>
      <c r="D189" s="38"/>
      <c r="E189" s="38"/>
      <c r="F189" s="67"/>
      <c r="G189" s="67"/>
    </row>
    <row r="190" spans="1:7" x14ac:dyDescent="0.25">
      <c r="A190" s="24" t="s">
        <v>754</v>
      </c>
      <c r="B190" s="43" t="s">
        <v>755</v>
      </c>
      <c r="C190" s="50">
        <f>'D. Nat''l Transparency Template'!F280/1000000</f>
        <v>1419.3324802199988</v>
      </c>
      <c r="D190" s="91">
        <f>'D. Nat''l Transparency Template'!H280</f>
        <v>21943</v>
      </c>
      <c r="E190" s="38"/>
      <c r="F190" s="56">
        <f>IF($C$214=0,"",IF(C190="[for completion]","",IF(C190="","",C190/$C$214)))</f>
        <v>2.1817076768095949E-2</v>
      </c>
      <c r="G190" s="56">
        <f>IF($D$214=0,"",IF(D190="[for completion]","",IF(D190="","",D190/$D$214)))</f>
        <v>9.660561768072555E-2</v>
      </c>
    </row>
    <row r="191" spans="1:7" x14ac:dyDescent="0.25">
      <c r="A191" s="24" t="s">
        <v>756</v>
      </c>
      <c r="B191" s="43" t="s">
        <v>757</v>
      </c>
      <c r="C191" s="50">
        <f>'D. Nat''l Transparency Template'!F281/1000000</f>
        <v>9312.0601951100743</v>
      </c>
      <c r="D191" s="91">
        <f>'D. Nat''l Transparency Template'!H281</f>
        <v>60590</v>
      </c>
      <c r="E191" s="38"/>
      <c r="F191" s="56">
        <f t="shared" ref="F191:F213" si="1">IF($C$214=0,"",IF(C191="[for completion]","",IF(C191="","",C191/$C$214)))</f>
        <v>0.143139070638584</v>
      </c>
      <c r="G191" s="56">
        <f t="shared" ref="G191:G213" si="2">IF($D$214=0,"",IF(D191="[for completion]","",IF(D191="","",D191/$D$214)))</f>
        <v>0.2667517830412961</v>
      </c>
    </row>
    <row r="192" spans="1:7" x14ac:dyDescent="0.25">
      <c r="A192" s="24" t="s">
        <v>758</v>
      </c>
      <c r="B192" s="43" t="s">
        <v>759</v>
      </c>
      <c r="C192" s="50">
        <f>'D. Nat''l Transparency Template'!F282/1000000</f>
        <v>15097.241842809912</v>
      </c>
      <c r="D192" s="91">
        <f>'D. Nat''l Transparency Template'!H282</f>
        <v>60873</v>
      </c>
      <c r="E192" s="38"/>
      <c r="F192" s="56">
        <f t="shared" si="1"/>
        <v>0.23206520590583546</v>
      </c>
      <c r="G192" s="56">
        <f t="shared" si="2"/>
        <v>0.26799771066302719</v>
      </c>
    </row>
    <row r="193" spans="1:7" x14ac:dyDescent="0.25">
      <c r="A193" s="24" t="s">
        <v>760</v>
      </c>
      <c r="B193" s="43" t="s">
        <v>761</v>
      </c>
      <c r="C193" s="50">
        <f>'D. Nat''l Transparency Template'!F283/1000000</f>
        <v>13211.511400179996</v>
      </c>
      <c r="D193" s="91">
        <f>'D. Nat''l Transparency Template'!H283</f>
        <v>38287</v>
      </c>
      <c r="E193" s="38"/>
      <c r="F193" s="56">
        <f t="shared" si="1"/>
        <v>0.20307895609887305</v>
      </c>
      <c r="G193" s="56">
        <f t="shared" si="2"/>
        <v>0.16856123976402218</v>
      </c>
    </row>
    <row r="194" spans="1:7" x14ac:dyDescent="0.25">
      <c r="A194" s="24" t="s">
        <v>762</v>
      </c>
      <c r="B194" s="43" t="s">
        <v>763</v>
      </c>
      <c r="C194" s="50">
        <f>'D. Nat''l Transparency Template'!F284/1000000</f>
        <v>9266.5075946200013</v>
      </c>
      <c r="D194" s="91">
        <f>'D. Nat''l Transparency Template'!H284</f>
        <v>20820</v>
      </c>
      <c r="E194" s="38"/>
      <c r="F194" s="56">
        <f t="shared" si="1"/>
        <v>0.14243886501676642</v>
      </c>
      <c r="G194" s="56">
        <f t="shared" si="2"/>
        <v>9.1661530333714894E-2</v>
      </c>
    </row>
    <row r="195" spans="1:7" x14ac:dyDescent="0.25">
      <c r="A195" s="24" t="s">
        <v>764</v>
      </c>
      <c r="B195" s="43" t="s">
        <v>765</v>
      </c>
      <c r="C195" s="50">
        <f>'D. Nat''l Transparency Template'!F285/1000000</f>
        <v>6046.9270687599692</v>
      </c>
      <c r="D195" s="91">
        <f>'D. Nat''l Transparency Template'!H285</f>
        <v>11084</v>
      </c>
      <c r="E195" s="38"/>
      <c r="F195" s="56">
        <f t="shared" si="1"/>
        <v>9.294951951621995E-2</v>
      </c>
      <c r="G195" s="56">
        <f t="shared" si="2"/>
        <v>4.8798098089284141E-2</v>
      </c>
    </row>
    <row r="196" spans="1:7" x14ac:dyDescent="0.25">
      <c r="A196" s="24" t="s">
        <v>766</v>
      </c>
      <c r="B196" s="43" t="s">
        <v>767</v>
      </c>
      <c r="C196" s="50">
        <f>'D. Nat''l Transparency Template'!F286/1000000</f>
        <v>3772.9997651200092</v>
      </c>
      <c r="D196" s="91">
        <f>'D. Nat''l Transparency Template'!H286</f>
        <v>5853</v>
      </c>
      <c r="E196" s="38"/>
      <c r="F196" s="56">
        <f t="shared" si="1"/>
        <v>5.7996154297034148E-2</v>
      </c>
      <c r="G196" s="56">
        <f t="shared" si="2"/>
        <v>2.5768248657215814E-2</v>
      </c>
    </row>
    <row r="197" spans="1:7" x14ac:dyDescent="0.25">
      <c r="A197" s="24" t="s">
        <v>768</v>
      </c>
      <c r="B197" s="43" t="s">
        <v>769</v>
      </c>
      <c r="C197" s="50">
        <f>'D. Nat''l Transparency Template'!F287/1000000</f>
        <v>2384.8357311399986</v>
      </c>
      <c r="D197" s="91">
        <f>'D. Nat''l Transparency Template'!H287</f>
        <v>3200</v>
      </c>
      <c r="E197" s="38"/>
      <c r="F197" s="56">
        <f t="shared" si="1"/>
        <v>3.6658179074091801E-2</v>
      </c>
      <c r="G197" s="56">
        <f t="shared" si="2"/>
        <v>1.4088227524874528E-2</v>
      </c>
    </row>
    <row r="198" spans="1:7" x14ac:dyDescent="0.25">
      <c r="A198" s="24" t="s">
        <v>770</v>
      </c>
      <c r="B198" s="43" t="s">
        <v>771</v>
      </c>
      <c r="C198" s="50">
        <f>'D. Nat''l Transparency Template'!F288/1000000</f>
        <v>1515.4701591700009</v>
      </c>
      <c r="D198" s="91">
        <f>'D. Nat''l Transparency Template'!H288</f>
        <v>1790</v>
      </c>
      <c r="E198" s="38"/>
      <c r="F198" s="56">
        <f t="shared" si="1"/>
        <v>2.3294844064475757E-2</v>
      </c>
      <c r="G198" s="56">
        <f t="shared" si="2"/>
        <v>7.8806022717266885E-3</v>
      </c>
    </row>
    <row r="199" spans="1:7" x14ac:dyDescent="0.25">
      <c r="A199" s="24" t="s">
        <v>772</v>
      </c>
      <c r="B199" s="43" t="s">
        <v>773</v>
      </c>
      <c r="C199" s="50">
        <f>'D. Nat''l Transparency Template'!F289/1000000</f>
        <v>1059.5978471999988</v>
      </c>
      <c r="D199" s="91">
        <f>'D. Nat''l Transparency Template'!H289</f>
        <v>1121</v>
      </c>
      <c r="E199" s="43"/>
      <c r="F199" s="56">
        <f t="shared" si="1"/>
        <v>1.6287464634141501E-2</v>
      </c>
      <c r="G199" s="56">
        <f t="shared" si="2"/>
        <v>4.9352822048076075E-3</v>
      </c>
    </row>
    <row r="200" spans="1:7" x14ac:dyDescent="0.25">
      <c r="A200" s="24" t="s">
        <v>774</v>
      </c>
      <c r="B200" s="43" t="s">
        <v>775</v>
      </c>
      <c r="C200" s="50">
        <f>'D. Nat''l Transparency Template'!F290/1000000</f>
        <v>1969.5495587999983</v>
      </c>
      <c r="D200" s="91">
        <f>'D. Nat''l Transparency Template'!H290</f>
        <v>1579</v>
      </c>
      <c r="E200" s="43"/>
      <c r="F200" s="56">
        <f t="shared" si="1"/>
        <v>3.0274663985882064E-2</v>
      </c>
      <c r="G200" s="56">
        <f t="shared" si="2"/>
        <v>6.9516597693052747E-3</v>
      </c>
    </row>
    <row r="201" spans="1:7" x14ac:dyDescent="0.25">
      <c r="A201" s="24" t="s">
        <v>776</v>
      </c>
      <c r="B201" s="43"/>
      <c r="C201" s="50"/>
      <c r="D201" s="91"/>
      <c r="E201" s="43"/>
      <c r="F201" s="56" t="str">
        <f t="shared" si="1"/>
        <v/>
      </c>
      <c r="G201" s="56" t="str">
        <f t="shared" si="2"/>
        <v/>
      </c>
    </row>
    <row r="202" spans="1:7" x14ac:dyDescent="0.25">
      <c r="A202" s="24" t="s">
        <v>777</v>
      </c>
      <c r="B202" s="43"/>
      <c r="C202" s="50"/>
      <c r="D202" s="91"/>
      <c r="E202" s="43"/>
      <c r="F202" s="56" t="str">
        <f t="shared" si="1"/>
        <v/>
      </c>
      <c r="G202" s="56" t="str">
        <f t="shared" si="2"/>
        <v/>
      </c>
    </row>
    <row r="203" spans="1:7" x14ac:dyDescent="0.25">
      <c r="A203" s="24" t="s">
        <v>778</v>
      </c>
      <c r="B203" s="43"/>
      <c r="C203" s="50"/>
      <c r="D203" s="91"/>
      <c r="E203" s="43"/>
      <c r="F203" s="56" t="str">
        <f t="shared" si="1"/>
        <v/>
      </c>
      <c r="G203" s="56" t="str">
        <f t="shared" si="2"/>
        <v/>
      </c>
    </row>
    <row r="204" spans="1:7" x14ac:dyDescent="0.25">
      <c r="A204" s="24" t="s">
        <v>779</v>
      </c>
      <c r="B204" s="43"/>
      <c r="C204" s="50"/>
      <c r="D204" s="91"/>
      <c r="E204" s="43"/>
      <c r="F204" s="56" t="str">
        <f t="shared" si="1"/>
        <v/>
      </c>
      <c r="G204" s="56" t="str">
        <f t="shared" si="2"/>
        <v/>
      </c>
    </row>
    <row r="205" spans="1:7" x14ac:dyDescent="0.25">
      <c r="A205" s="24" t="s">
        <v>780</v>
      </c>
      <c r="B205" s="43"/>
      <c r="C205" s="50"/>
      <c r="D205" s="91"/>
      <c r="F205" s="56" t="str">
        <f t="shared" si="1"/>
        <v/>
      </c>
      <c r="G205" s="56" t="str">
        <f t="shared" si="2"/>
        <v/>
      </c>
    </row>
    <row r="206" spans="1:7" x14ac:dyDescent="0.25">
      <c r="A206" s="24" t="s">
        <v>781</v>
      </c>
      <c r="B206" s="43"/>
      <c r="C206" s="50"/>
      <c r="D206" s="91"/>
      <c r="E206" s="54"/>
      <c r="F206" s="56" t="str">
        <f t="shared" si="1"/>
        <v/>
      </c>
      <c r="G206" s="56" t="str">
        <f t="shared" si="2"/>
        <v/>
      </c>
    </row>
    <row r="207" spans="1:7" x14ac:dyDescent="0.25">
      <c r="A207" s="24" t="s">
        <v>782</v>
      </c>
      <c r="B207" s="43"/>
      <c r="C207" s="50"/>
      <c r="D207" s="91"/>
      <c r="E207" s="54"/>
      <c r="F207" s="56" t="str">
        <f t="shared" si="1"/>
        <v/>
      </c>
      <c r="G207" s="56" t="str">
        <f t="shared" si="2"/>
        <v/>
      </c>
    </row>
    <row r="208" spans="1:7" x14ac:dyDescent="0.25">
      <c r="A208" s="24" t="s">
        <v>783</v>
      </c>
      <c r="B208" s="43"/>
      <c r="C208" s="50"/>
      <c r="D208" s="91"/>
      <c r="E208" s="54"/>
      <c r="F208" s="56" t="str">
        <f t="shared" si="1"/>
        <v/>
      </c>
      <c r="G208" s="56" t="str">
        <f t="shared" si="2"/>
        <v/>
      </c>
    </row>
    <row r="209" spans="1:7" x14ac:dyDescent="0.25">
      <c r="A209" s="24" t="s">
        <v>784</v>
      </c>
      <c r="B209" s="43"/>
      <c r="C209" s="50"/>
      <c r="D209" s="91"/>
      <c r="E209" s="54"/>
      <c r="F209" s="56" t="str">
        <f t="shared" si="1"/>
        <v/>
      </c>
      <c r="G209" s="56" t="str">
        <f t="shared" si="2"/>
        <v/>
      </c>
    </row>
    <row r="210" spans="1:7" x14ac:dyDescent="0.25">
      <c r="A210" s="24" t="s">
        <v>785</v>
      </c>
      <c r="B210" s="43"/>
      <c r="C210" s="50"/>
      <c r="D210" s="91"/>
      <c r="E210" s="54"/>
      <c r="F210" s="56" t="str">
        <f t="shared" si="1"/>
        <v/>
      </c>
      <c r="G210" s="56" t="str">
        <f t="shared" si="2"/>
        <v/>
      </c>
    </row>
    <row r="211" spans="1:7" x14ac:dyDescent="0.25">
      <c r="A211" s="24" t="s">
        <v>786</v>
      </c>
      <c r="B211" s="43"/>
      <c r="C211" s="50"/>
      <c r="D211" s="91"/>
      <c r="E211" s="54"/>
      <c r="F211" s="56" t="str">
        <f t="shared" si="1"/>
        <v/>
      </c>
      <c r="G211" s="56" t="str">
        <f t="shared" si="2"/>
        <v/>
      </c>
    </row>
    <row r="212" spans="1:7" x14ac:dyDescent="0.25">
      <c r="A212" s="24" t="s">
        <v>787</v>
      </c>
      <c r="B212" s="43"/>
      <c r="C212" s="50"/>
      <c r="D212" s="91"/>
      <c r="E212" s="54"/>
      <c r="F212" s="56" t="str">
        <f t="shared" si="1"/>
        <v/>
      </c>
      <c r="G212" s="56" t="str">
        <f t="shared" si="2"/>
        <v/>
      </c>
    </row>
    <row r="213" spans="1:7" x14ac:dyDescent="0.25">
      <c r="A213" s="24" t="s">
        <v>788</v>
      </c>
      <c r="B213" s="43"/>
      <c r="C213" s="50"/>
      <c r="D213" s="91"/>
      <c r="E213" s="54"/>
      <c r="F213" s="56" t="str">
        <f t="shared" si="1"/>
        <v/>
      </c>
      <c r="G213" s="56" t="str">
        <f t="shared" si="2"/>
        <v/>
      </c>
    </row>
    <row r="214" spans="1:7" x14ac:dyDescent="0.25">
      <c r="A214" s="24" t="s">
        <v>789</v>
      </c>
      <c r="B214" s="58" t="s">
        <v>102</v>
      </c>
      <c r="C214" s="59">
        <f>SUM(C190:C213)</f>
        <v>65056.033643129951</v>
      </c>
      <c r="D214" s="55">
        <f>SUM(D190:D213)</f>
        <v>227140</v>
      </c>
      <c r="E214" s="54"/>
      <c r="F214" s="60">
        <f>SUM(F190:F213)</f>
        <v>1.0000000000000002</v>
      </c>
      <c r="G214" s="60">
        <f>SUM(G190:G213)</f>
        <v>1</v>
      </c>
    </row>
    <row r="215" spans="1:7" ht="15" customHeight="1" x14ac:dyDescent="0.25">
      <c r="A215" s="46"/>
      <c r="B215" s="47" t="s">
        <v>790</v>
      </c>
      <c r="C215" s="46" t="s">
        <v>748</v>
      </c>
      <c r="D215" s="46" t="s">
        <v>749</v>
      </c>
      <c r="E215" s="48"/>
      <c r="F215" s="46" t="s">
        <v>540</v>
      </c>
      <c r="G215" s="46" t="s">
        <v>750</v>
      </c>
    </row>
    <row r="216" spans="1:7" x14ac:dyDescent="0.25">
      <c r="A216" s="24" t="s">
        <v>791</v>
      </c>
      <c r="B216" s="24" t="s">
        <v>792</v>
      </c>
      <c r="C216" s="53" t="s">
        <v>69</v>
      </c>
      <c r="F216" s="92"/>
      <c r="G216" s="92"/>
    </row>
    <row r="217" spans="1:7" x14ac:dyDescent="0.25">
      <c r="F217" s="92"/>
      <c r="G217" s="92"/>
    </row>
    <row r="218" spans="1:7" x14ac:dyDescent="0.25">
      <c r="B218" s="43" t="s">
        <v>793</v>
      </c>
      <c r="F218" s="92"/>
      <c r="G218" s="92"/>
    </row>
    <row r="219" spans="1:7" x14ac:dyDescent="0.25">
      <c r="A219" s="24" t="s">
        <v>794</v>
      </c>
      <c r="B219" s="24" t="s">
        <v>795</v>
      </c>
      <c r="C219" s="53" t="s">
        <v>69</v>
      </c>
      <c r="D219" s="91"/>
      <c r="F219" s="56" t="str">
        <f t="shared" ref="F219:F233" si="3">IF($C$227=0,"",IF(C219="[for completion]","",C219/$C$227))</f>
        <v/>
      </c>
      <c r="G219" s="56" t="str">
        <f t="shared" ref="G219:G233" si="4">IF($D$227=0,"",IF(D219="[for completion]","",D219/$D$227))</f>
        <v/>
      </c>
    </row>
    <row r="220" spans="1:7" x14ac:dyDescent="0.25">
      <c r="A220" s="24" t="s">
        <v>796</v>
      </c>
      <c r="B220" s="24" t="s">
        <v>797</v>
      </c>
      <c r="C220" s="53" t="s">
        <v>69</v>
      </c>
      <c r="D220" s="91"/>
      <c r="F220" s="56" t="str">
        <f t="shared" si="3"/>
        <v/>
      </c>
      <c r="G220" s="56" t="str">
        <f t="shared" si="4"/>
        <v/>
      </c>
    </row>
    <row r="221" spans="1:7" x14ac:dyDescent="0.25">
      <c r="A221" s="24" t="s">
        <v>798</v>
      </c>
      <c r="B221" s="24" t="s">
        <v>799</v>
      </c>
      <c r="C221" s="53" t="s">
        <v>69</v>
      </c>
      <c r="D221" s="91"/>
      <c r="F221" s="56" t="str">
        <f t="shared" si="3"/>
        <v/>
      </c>
      <c r="G221" s="56" t="str">
        <f t="shared" si="4"/>
        <v/>
      </c>
    </row>
    <row r="222" spans="1:7" x14ac:dyDescent="0.25">
      <c r="A222" s="24" t="s">
        <v>800</v>
      </c>
      <c r="B222" s="24" t="s">
        <v>801</v>
      </c>
      <c r="C222" s="53" t="s">
        <v>69</v>
      </c>
      <c r="D222" s="91"/>
      <c r="F222" s="56" t="str">
        <f t="shared" si="3"/>
        <v/>
      </c>
      <c r="G222" s="56" t="str">
        <f t="shared" si="4"/>
        <v/>
      </c>
    </row>
    <row r="223" spans="1:7" x14ac:dyDescent="0.25">
      <c r="A223" s="24" t="s">
        <v>802</v>
      </c>
      <c r="B223" s="24" t="s">
        <v>803</v>
      </c>
      <c r="C223" s="53" t="s">
        <v>69</v>
      </c>
      <c r="D223" s="91"/>
      <c r="F223" s="56" t="str">
        <f t="shared" si="3"/>
        <v/>
      </c>
      <c r="G223" s="56" t="str">
        <f t="shared" si="4"/>
        <v/>
      </c>
    </row>
    <row r="224" spans="1:7" x14ac:dyDescent="0.25">
      <c r="A224" s="24" t="s">
        <v>804</v>
      </c>
      <c r="B224" s="24" t="s">
        <v>805</v>
      </c>
      <c r="C224" s="53" t="s">
        <v>69</v>
      </c>
      <c r="D224" s="91"/>
      <c r="F224" s="56" t="str">
        <f t="shared" si="3"/>
        <v/>
      </c>
      <c r="G224" s="56" t="str">
        <f t="shared" si="4"/>
        <v/>
      </c>
    </row>
    <row r="225" spans="1:7" x14ac:dyDescent="0.25">
      <c r="A225" s="24" t="s">
        <v>806</v>
      </c>
      <c r="B225" s="24" t="s">
        <v>807</v>
      </c>
      <c r="C225" s="53" t="s">
        <v>69</v>
      </c>
      <c r="D225" s="91"/>
      <c r="F225" s="56" t="str">
        <f t="shared" si="3"/>
        <v/>
      </c>
      <c r="G225" s="56" t="str">
        <f t="shared" si="4"/>
        <v/>
      </c>
    </row>
    <row r="226" spans="1:7" x14ac:dyDescent="0.25">
      <c r="A226" s="24" t="s">
        <v>808</v>
      </c>
      <c r="B226" s="24" t="s">
        <v>809</v>
      </c>
      <c r="C226" s="53" t="s">
        <v>69</v>
      </c>
      <c r="D226" s="91"/>
      <c r="F226" s="56" t="str">
        <f t="shared" si="3"/>
        <v/>
      </c>
      <c r="G226" s="56" t="str">
        <f t="shared" si="4"/>
        <v/>
      </c>
    </row>
    <row r="227" spans="1:7" x14ac:dyDescent="0.25">
      <c r="A227" s="24" t="s">
        <v>810</v>
      </c>
      <c r="B227" s="58" t="s">
        <v>102</v>
      </c>
      <c r="C227" s="50">
        <f>SUM(C219:C226)</f>
        <v>0</v>
      </c>
      <c r="D227" s="91">
        <f>SUM(D219:D226)</f>
        <v>0</v>
      </c>
      <c r="F227" s="53">
        <f>SUM(F219:F226)</f>
        <v>0</v>
      </c>
      <c r="G227" s="53">
        <f>SUM(G219:G226)</f>
        <v>0</v>
      </c>
    </row>
    <row r="228" spans="1:7" outlineLevel="1" x14ac:dyDescent="0.25">
      <c r="A228" s="24" t="s">
        <v>811</v>
      </c>
      <c r="B228" s="61"/>
      <c r="C228" s="50"/>
      <c r="D228" s="91"/>
      <c r="F228" s="56" t="str">
        <f t="shared" si="3"/>
        <v/>
      </c>
      <c r="G228" s="56" t="str">
        <f t="shared" si="4"/>
        <v/>
      </c>
    </row>
    <row r="229" spans="1:7" outlineLevel="1" x14ac:dyDescent="0.25">
      <c r="A229" s="24" t="s">
        <v>812</v>
      </c>
      <c r="B229" s="61"/>
      <c r="C229" s="50"/>
      <c r="D229" s="91"/>
      <c r="F229" s="56" t="str">
        <f t="shared" si="3"/>
        <v/>
      </c>
      <c r="G229" s="56" t="str">
        <f t="shared" si="4"/>
        <v/>
      </c>
    </row>
    <row r="230" spans="1:7" outlineLevel="1" x14ac:dyDescent="0.25">
      <c r="A230" s="24" t="s">
        <v>813</v>
      </c>
      <c r="B230" s="61"/>
      <c r="C230" s="50"/>
      <c r="D230" s="91"/>
      <c r="F230" s="56" t="str">
        <f t="shared" si="3"/>
        <v/>
      </c>
      <c r="G230" s="56" t="str">
        <f t="shared" si="4"/>
        <v/>
      </c>
    </row>
    <row r="231" spans="1:7" outlineLevel="1" x14ac:dyDescent="0.25">
      <c r="A231" s="24" t="s">
        <v>814</v>
      </c>
      <c r="B231" s="61"/>
      <c r="C231" s="50"/>
      <c r="D231" s="91"/>
      <c r="F231" s="56" t="str">
        <f t="shared" si="3"/>
        <v/>
      </c>
      <c r="G231" s="56" t="str">
        <f t="shared" si="4"/>
        <v/>
      </c>
    </row>
    <row r="232" spans="1:7" outlineLevel="1" x14ac:dyDescent="0.25">
      <c r="A232" s="24" t="s">
        <v>815</v>
      </c>
      <c r="B232" s="61"/>
      <c r="C232" s="50"/>
      <c r="D232" s="91"/>
      <c r="F232" s="56" t="str">
        <f t="shared" si="3"/>
        <v/>
      </c>
      <c r="G232" s="56" t="str">
        <f t="shared" si="4"/>
        <v/>
      </c>
    </row>
    <row r="233" spans="1:7" outlineLevel="1" x14ac:dyDescent="0.25">
      <c r="A233" s="24" t="s">
        <v>816</v>
      </c>
      <c r="B233" s="61"/>
      <c r="C233" s="50"/>
      <c r="D233" s="91"/>
      <c r="F233" s="56" t="str">
        <f t="shared" si="3"/>
        <v/>
      </c>
      <c r="G233" s="56" t="str">
        <f t="shared" si="4"/>
        <v/>
      </c>
    </row>
    <row r="234" spans="1:7" outlineLevel="1" x14ac:dyDescent="0.25">
      <c r="A234" s="24" t="s">
        <v>817</v>
      </c>
      <c r="B234" s="61"/>
      <c r="F234" s="56"/>
      <c r="G234" s="56"/>
    </row>
    <row r="235" spans="1:7" outlineLevel="1" x14ac:dyDescent="0.25">
      <c r="A235" s="24" t="s">
        <v>818</v>
      </c>
      <c r="B235" s="61"/>
      <c r="F235" s="56"/>
      <c r="G235" s="56"/>
    </row>
    <row r="236" spans="1:7" outlineLevel="1" x14ac:dyDescent="0.25">
      <c r="A236" s="24" t="s">
        <v>819</v>
      </c>
      <c r="B236" s="61"/>
      <c r="F236" s="56"/>
      <c r="G236" s="56"/>
    </row>
    <row r="237" spans="1:7" ht="15" customHeight="1" x14ac:dyDescent="0.25">
      <c r="A237" s="46"/>
      <c r="B237" s="47" t="s">
        <v>820</v>
      </c>
      <c r="C237" s="46" t="s">
        <v>748</v>
      </c>
      <c r="D237" s="46" t="s">
        <v>749</v>
      </c>
      <c r="E237" s="48"/>
      <c r="F237" s="46" t="s">
        <v>540</v>
      </c>
      <c r="G237" s="46" t="s">
        <v>750</v>
      </c>
    </row>
    <row r="238" spans="1:7" x14ac:dyDescent="0.25">
      <c r="A238" s="24" t="s">
        <v>821</v>
      </c>
      <c r="B238" s="24" t="s">
        <v>792</v>
      </c>
      <c r="C238" s="53">
        <f>'D. Nat''l Transparency Template'!H218</f>
        <v>0.53231852550776271</v>
      </c>
      <c r="F238" s="92"/>
      <c r="G238" s="92"/>
    </row>
    <row r="239" spans="1:7" x14ac:dyDescent="0.25">
      <c r="F239" s="92"/>
      <c r="G239" s="92"/>
    </row>
    <row r="240" spans="1:7" x14ac:dyDescent="0.25">
      <c r="B240" s="43" t="s">
        <v>793</v>
      </c>
      <c r="F240" s="92"/>
      <c r="G240" s="92"/>
    </row>
    <row r="241" spans="1:7" x14ac:dyDescent="0.25">
      <c r="A241" s="24" t="s">
        <v>822</v>
      </c>
      <c r="B241" s="24" t="s">
        <v>795</v>
      </c>
      <c r="C241" s="50">
        <f>('D. Nat''l Transparency Template'!L308+'D. Nat''l Transparency Template'!L309+'D. Nat''l Transparency Template'!L310)/1000000</f>
        <v>13636.927314079998</v>
      </c>
      <c r="D241" s="91">
        <f>IF(ISNA(VLOOKUP("00 &lt;= 40",'[1]INDLTV Pivot'!$A$1:$C$561,3,FALSE)),0,VLOOKUP("00 &lt;= 40",'[1]INDLTV Pivot'!$A$1:$C$561,3,FALSE))</f>
        <v>65925</v>
      </c>
      <c r="F241" s="56">
        <f>IF($C$249=0,"",IF(C241="[Mark as ND1 if not relevant]","",C241/$C$249))</f>
        <v>0.20961817913594982</v>
      </c>
      <c r="G241" s="56">
        <f>IF($D$249=0,"",IF(D241="[Mark as ND1 if not relevant]","",D241/$D$249))</f>
        <v>0.29023949986792286</v>
      </c>
    </row>
    <row r="242" spans="1:7" x14ac:dyDescent="0.25">
      <c r="A242" s="24" t="s">
        <v>823</v>
      </c>
      <c r="B242" s="24" t="s">
        <v>797</v>
      </c>
      <c r="C242" s="50">
        <f>('D. Nat''l Transparency Template'!L311)/1000000</f>
        <v>12194.855719110006</v>
      </c>
      <c r="D242" s="91">
        <f>IF(ISNA(VLOOKUP("40 &lt;= 50",'[1]INDLTV Pivot'!$A$1:$C$561,3,FALSE)),0,VLOOKUP("40 &lt;= 50",'[1]INDLTV Pivot'!$A$1:$C$561,3,FALSE))</f>
        <v>42912</v>
      </c>
      <c r="F242" s="56">
        <f t="shared" ref="F242:F248" si="5">IF($C$249=0,"",IF(C242="[Mark as ND1 if not relevant]","",C242/$C$249))</f>
        <v>0.18745157114874009</v>
      </c>
      <c r="G242" s="56">
        <f t="shared" ref="G242:G248" si="6">IF($D$249=0,"",IF(D242="[Mark as ND1 if not relevant]","",D242/$D$249))</f>
        <v>0.1889231311085674</v>
      </c>
    </row>
    <row r="243" spans="1:7" x14ac:dyDescent="0.25">
      <c r="A243" s="24" t="s">
        <v>824</v>
      </c>
      <c r="B243" s="24" t="s">
        <v>799</v>
      </c>
      <c r="C243" s="50">
        <f>('D. Nat''l Transparency Template'!L312+'D. Nat''l Transparency Template'!L313)/1000000</f>
        <v>13664.753964829997</v>
      </c>
      <c r="D243" s="91">
        <f>IF(ISNA(VLOOKUP("50 &lt;= 60",'[1]INDLTV Pivot'!$A$1:$C$561,3,FALSE)),0,VLOOKUP("50 &lt;= 60",'[1]INDLTV Pivot'!$A$1:$C$561,3,FALSE))</f>
        <v>43546</v>
      </c>
      <c r="F243" s="56">
        <f t="shared" si="5"/>
        <v>0.21004591272485329</v>
      </c>
      <c r="G243" s="56">
        <f t="shared" si="6"/>
        <v>0.19171436118693316</v>
      </c>
    </row>
    <row r="244" spans="1:7" x14ac:dyDescent="0.25">
      <c r="A244" s="24" t="s">
        <v>825</v>
      </c>
      <c r="B244" s="24" t="s">
        <v>801</v>
      </c>
      <c r="C244" s="50">
        <f>('D. Nat''l Transparency Template'!L314+'D. Nat''l Transparency Template'!L315)/1000000</f>
        <v>16145.380380679962</v>
      </c>
      <c r="D244" s="91">
        <f>IF(ISNA(VLOOKUP("60 &lt;= 70",'[1]INDLTV Pivot'!$A$1:$C$561,3,FALSE)),0,VLOOKUP("60 &lt;= 70",'[1]INDLTV Pivot'!$A$1:$C$561,3,FALSE))</f>
        <v>48519</v>
      </c>
      <c r="F244" s="56">
        <f t="shared" si="5"/>
        <v>0.24817652532041418</v>
      </c>
      <c r="G244" s="56">
        <f t="shared" si="6"/>
        <v>0.21360834727480849</v>
      </c>
    </row>
    <row r="245" spans="1:7" x14ac:dyDescent="0.25">
      <c r="A245" s="24" t="s">
        <v>826</v>
      </c>
      <c r="B245" s="24" t="s">
        <v>803</v>
      </c>
      <c r="C245" s="50">
        <f>('D. Nat''l Transparency Template'!L316+'D. Nat''l Transparency Template'!L317)/1000000</f>
        <v>9243.1726630100056</v>
      </c>
      <c r="D245" s="91">
        <f>IF(ISNA(VLOOKUP("70 &lt;= 80",'[1]INDLTV Pivot'!$A$1:$C$561,3,FALSE)),0,VLOOKUP("70 &lt;= 80",'[1]INDLTV Pivot'!$A$1:$C$561,3,FALSE))</f>
        <v>25792</v>
      </c>
      <c r="F245" s="56">
        <f t="shared" si="5"/>
        <v>0.14208017527957761</v>
      </c>
      <c r="G245" s="56">
        <f t="shared" si="6"/>
        <v>0.11355111385048869</v>
      </c>
    </row>
    <row r="246" spans="1:7" x14ac:dyDescent="0.25">
      <c r="A246" s="24" t="s">
        <v>827</v>
      </c>
      <c r="B246" s="24" t="s">
        <v>805</v>
      </c>
      <c r="C246" s="50">
        <f>'D. Nat''l Transparency Template'!L318/1000000</f>
        <v>170.94360142000002</v>
      </c>
      <c r="D246" s="91">
        <f>IF(ISNA(VLOOKUP("80 &lt;= 90",'[1]INDLTV Pivot'!$A$1:$C$561,3,FALSE)),0,VLOOKUP("80 &lt;= 90",'[1]INDLTV Pivot'!$A$1:$C$561,3,FALSE))+IF(ISNA(VLOOKUP("90 &lt;=100",'[1]INDLTV Pivot'!$A$1:$C$561,3,FALSE)),0,VLOOKUP("90 &lt;=100",'[1]INDLTV Pivot'!$A$1:$C$561,3,FALSE))</f>
        <v>446</v>
      </c>
      <c r="F246" s="56">
        <f t="shared" si="5"/>
        <v>2.6276363904649443E-3</v>
      </c>
      <c r="G246" s="56">
        <f t="shared" si="6"/>
        <v>1.963546711279387E-3</v>
      </c>
    </row>
    <row r="247" spans="1:7" x14ac:dyDescent="0.25">
      <c r="A247" s="24" t="s">
        <v>828</v>
      </c>
      <c r="B247" s="24" t="s">
        <v>807</v>
      </c>
      <c r="C247" s="50"/>
      <c r="D247" s="91"/>
      <c r="F247" s="56">
        <f t="shared" si="5"/>
        <v>0</v>
      </c>
      <c r="G247" s="56">
        <f t="shared" si="6"/>
        <v>0</v>
      </c>
    </row>
    <row r="248" spans="1:7" x14ac:dyDescent="0.25">
      <c r="A248" s="24" t="s">
        <v>829</v>
      </c>
      <c r="B248" s="24" t="s">
        <v>809</v>
      </c>
      <c r="C248" s="50"/>
      <c r="D248" s="91"/>
      <c r="F248" s="56">
        <f t="shared" si="5"/>
        <v>0</v>
      </c>
      <c r="G248" s="56">
        <f t="shared" si="6"/>
        <v>0</v>
      </c>
    </row>
    <row r="249" spans="1:7" x14ac:dyDescent="0.25">
      <c r="A249" s="24" t="s">
        <v>830</v>
      </c>
      <c r="B249" s="58" t="s">
        <v>102</v>
      </c>
      <c r="C249" s="50">
        <f>SUM(C241:C248)</f>
        <v>65056.033643129973</v>
      </c>
      <c r="D249" s="91">
        <f>SUM(D241:D248)</f>
        <v>227140</v>
      </c>
      <c r="F249" s="53">
        <f>SUM(F241:F248)</f>
        <v>0.99999999999999989</v>
      </c>
      <c r="G249" s="53">
        <f>SUM(G241:G248)</f>
        <v>1</v>
      </c>
    </row>
    <row r="250" spans="1:7" outlineLevel="1" x14ac:dyDescent="0.25">
      <c r="A250" s="24" t="s">
        <v>831</v>
      </c>
      <c r="B250" s="61"/>
      <c r="C250" s="50"/>
      <c r="D250" s="91"/>
      <c r="F250" s="56"/>
      <c r="G250" s="56"/>
    </row>
    <row r="251" spans="1:7" outlineLevel="1" x14ac:dyDescent="0.25">
      <c r="A251" s="24" t="s">
        <v>832</v>
      </c>
      <c r="B251" s="61"/>
      <c r="C251" s="50"/>
      <c r="D251" s="91"/>
      <c r="F251" s="56"/>
      <c r="G251" s="56"/>
    </row>
    <row r="252" spans="1:7" outlineLevel="1" x14ac:dyDescent="0.25">
      <c r="A252" s="24" t="s">
        <v>833</v>
      </c>
      <c r="B252" s="61"/>
      <c r="C252" s="50"/>
      <c r="D252" s="91"/>
      <c r="F252" s="56"/>
      <c r="G252" s="56"/>
    </row>
    <row r="253" spans="1:7" outlineLevel="1" x14ac:dyDescent="0.25">
      <c r="A253" s="24" t="s">
        <v>834</v>
      </c>
      <c r="B253" s="61"/>
      <c r="C253" s="50"/>
      <c r="D253" s="91"/>
      <c r="F253" s="56"/>
      <c r="G253" s="56"/>
    </row>
    <row r="254" spans="1:7" outlineLevel="1" x14ac:dyDescent="0.25">
      <c r="A254" s="24" t="s">
        <v>835</v>
      </c>
      <c r="B254" s="61"/>
      <c r="C254" s="50"/>
      <c r="D254" s="91"/>
      <c r="F254" s="56"/>
      <c r="G254" s="56"/>
    </row>
    <row r="255" spans="1:7" outlineLevel="1" x14ac:dyDescent="0.25">
      <c r="A255" s="24" t="s">
        <v>836</v>
      </c>
      <c r="B255" s="61"/>
      <c r="C255" s="50"/>
      <c r="D255" s="91"/>
      <c r="F255" s="56"/>
      <c r="G255" s="56"/>
    </row>
    <row r="256" spans="1:7" outlineLevel="1" x14ac:dyDescent="0.25">
      <c r="A256" s="24" t="s">
        <v>837</v>
      </c>
      <c r="B256" s="61"/>
      <c r="F256" s="57"/>
      <c r="G256" s="57"/>
    </row>
    <row r="257" spans="1:14" outlineLevel="1" x14ac:dyDescent="0.25">
      <c r="A257" s="24" t="s">
        <v>838</v>
      </c>
      <c r="B257" s="61"/>
      <c r="F257" s="57"/>
      <c r="G257" s="57"/>
    </row>
    <row r="258" spans="1:14" outlineLevel="1" x14ac:dyDescent="0.25">
      <c r="A258" s="24" t="s">
        <v>839</v>
      </c>
      <c r="B258" s="61"/>
      <c r="F258" s="57"/>
      <c r="G258" s="57"/>
    </row>
    <row r="259" spans="1:14" ht="15" customHeight="1" x14ac:dyDescent="0.25">
      <c r="A259" s="46"/>
      <c r="B259" s="47" t="s">
        <v>840</v>
      </c>
      <c r="C259" s="46" t="s">
        <v>540</v>
      </c>
      <c r="D259" s="46"/>
      <c r="E259" s="48"/>
      <c r="F259" s="46"/>
      <c r="G259" s="46"/>
    </row>
    <row r="260" spans="1:14" x14ac:dyDescent="0.25">
      <c r="A260" s="24" t="s">
        <v>841</v>
      </c>
      <c r="B260" s="24" t="s">
        <v>842</v>
      </c>
      <c r="C260" s="53">
        <f>'D. Nat''l Transparency Template'!G257</f>
        <v>0.83209431906607689</v>
      </c>
      <c r="E260" s="54"/>
      <c r="F260" s="54"/>
      <c r="G260" s="54"/>
    </row>
    <row r="261" spans="1:14" x14ac:dyDescent="0.25">
      <c r="A261" s="24" t="s">
        <v>843</v>
      </c>
      <c r="B261" s="24" t="s">
        <v>844</v>
      </c>
      <c r="C261" s="53">
        <v>0</v>
      </c>
      <c r="E261" s="54"/>
      <c r="F261" s="54"/>
    </row>
    <row r="262" spans="1:14" x14ac:dyDescent="0.25">
      <c r="A262" s="24" t="s">
        <v>845</v>
      </c>
      <c r="B262" s="24" t="s">
        <v>846</v>
      </c>
      <c r="C262" s="53">
        <f>'D. Nat''l Transparency Template'!G256</f>
        <v>0.16790568093392305</v>
      </c>
      <c r="E262" s="54"/>
      <c r="F262" s="54"/>
    </row>
    <row r="263" spans="1:14" x14ac:dyDescent="0.25">
      <c r="A263" s="24" t="s">
        <v>847</v>
      </c>
      <c r="B263" s="43" t="s">
        <v>848</v>
      </c>
      <c r="C263" s="53">
        <v>0</v>
      </c>
      <c r="D263" s="38"/>
      <c r="E263" s="38"/>
      <c r="F263" s="67"/>
      <c r="G263" s="67"/>
      <c r="H263" s="21"/>
      <c r="I263" s="24"/>
      <c r="J263" s="24"/>
      <c r="K263" s="24"/>
      <c r="L263" s="21"/>
      <c r="M263" s="21"/>
      <c r="N263" s="21"/>
    </row>
    <row r="264" spans="1:14" x14ac:dyDescent="0.25">
      <c r="A264" s="24" t="s">
        <v>849</v>
      </c>
      <c r="B264" s="24" t="s">
        <v>100</v>
      </c>
      <c r="C264" s="53">
        <v>0</v>
      </c>
      <c r="E264" s="54"/>
      <c r="F264" s="54"/>
    </row>
    <row r="265" spans="1:14" outlineLevel="1" x14ac:dyDescent="0.25">
      <c r="A265" s="24" t="s">
        <v>850</v>
      </c>
      <c r="B265" s="61"/>
      <c r="C265" s="53"/>
      <c r="E265" s="54"/>
      <c r="F265" s="54"/>
    </row>
    <row r="266" spans="1:14" outlineLevel="1" x14ac:dyDescent="0.25">
      <c r="A266" s="24" t="s">
        <v>851</v>
      </c>
      <c r="B266" s="61"/>
      <c r="C266" s="102"/>
      <c r="E266" s="54"/>
      <c r="F266" s="54"/>
    </row>
    <row r="267" spans="1:14" outlineLevel="1" x14ac:dyDescent="0.25">
      <c r="A267" s="24" t="s">
        <v>852</v>
      </c>
      <c r="B267" s="61"/>
      <c r="C267" s="53"/>
      <c r="E267" s="54"/>
      <c r="F267" s="54"/>
    </row>
    <row r="268" spans="1:14" outlineLevel="1" x14ac:dyDescent="0.25">
      <c r="A268" s="24" t="s">
        <v>853</v>
      </c>
      <c r="B268" s="61"/>
      <c r="C268" s="53"/>
      <c r="E268" s="54"/>
      <c r="F268" s="54"/>
    </row>
    <row r="269" spans="1:14" outlineLevel="1" x14ac:dyDescent="0.25">
      <c r="A269" s="24" t="s">
        <v>854</v>
      </c>
      <c r="B269" s="61"/>
      <c r="C269" s="53"/>
      <c r="E269" s="54"/>
      <c r="F269" s="54"/>
    </row>
    <row r="270" spans="1:14" outlineLevel="1" x14ac:dyDescent="0.25">
      <c r="A270" s="24" t="s">
        <v>855</v>
      </c>
      <c r="B270" s="61"/>
      <c r="C270" s="53"/>
      <c r="E270" s="54"/>
      <c r="F270" s="54"/>
    </row>
    <row r="271" spans="1:14" outlineLevel="1" x14ac:dyDescent="0.25">
      <c r="A271" s="24" t="s">
        <v>856</v>
      </c>
      <c r="B271" s="61"/>
      <c r="C271" s="53"/>
      <c r="E271" s="54"/>
      <c r="F271" s="54"/>
    </row>
    <row r="272" spans="1:14" outlineLevel="1" x14ac:dyDescent="0.25">
      <c r="A272" s="24" t="s">
        <v>857</v>
      </c>
      <c r="B272" s="61"/>
      <c r="C272" s="53"/>
      <c r="E272" s="54"/>
      <c r="F272" s="54"/>
    </row>
    <row r="273" spans="1:7" outlineLevel="1" x14ac:dyDescent="0.25">
      <c r="A273" s="24" t="s">
        <v>858</v>
      </c>
      <c r="B273" s="61"/>
      <c r="C273" s="53"/>
      <c r="E273" s="54"/>
      <c r="F273" s="54"/>
    </row>
    <row r="274" spans="1:7" outlineLevel="1" x14ac:dyDescent="0.25">
      <c r="A274" s="24" t="s">
        <v>859</v>
      </c>
      <c r="B274" s="61"/>
      <c r="C274" s="53"/>
      <c r="E274" s="54"/>
      <c r="F274" s="54"/>
    </row>
    <row r="275" spans="1:7" outlineLevel="1" x14ac:dyDescent="0.25">
      <c r="A275" s="24" t="s">
        <v>860</v>
      </c>
      <c r="B275" s="61"/>
      <c r="C275" s="53"/>
      <c r="E275" s="54"/>
      <c r="F275" s="54"/>
    </row>
    <row r="276" spans="1:7" ht="15" customHeight="1" x14ac:dyDescent="0.25">
      <c r="A276" s="46"/>
      <c r="B276" s="47" t="s">
        <v>861</v>
      </c>
      <c r="C276" s="46" t="s">
        <v>540</v>
      </c>
      <c r="D276" s="46"/>
      <c r="E276" s="48"/>
      <c r="F276" s="46"/>
      <c r="G276" s="49"/>
    </row>
    <row r="277" spans="1:7" x14ac:dyDescent="0.25">
      <c r="A277" s="24" t="s">
        <v>862</v>
      </c>
      <c r="B277" s="24" t="s">
        <v>863</v>
      </c>
      <c r="C277" s="53">
        <v>1</v>
      </c>
      <c r="E277" s="21"/>
      <c r="F277" s="21"/>
    </row>
    <row r="278" spans="1:7" x14ac:dyDescent="0.25">
      <c r="A278" s="24" t="s">
        <v>864</v>
      </c>
      <c r="B278" s="24" t="s">
        <v>865</v>
      </c>
      <c r="C278" s="53">
        <v>0</v>
      </c>
      <c r="E278" s="21"/>
      <c r="F278" s="21"/>
    </row>
    <row r="279" spans="1:7" x14ac:dyDescent="0.25">
      <c r="A279" s="24" t="s">
        <v>866</v>
      </c>
      <c r="B279" s="24" t="s">
        <v>100</v>
      </c>
      <c r="C279" s="53">
        <v>0</v>
      </c>
      <c r="E279" s="21"/>
      <c r="F279" s="21"/>
    </row>
    <row r="280" spans="1:7" outlineLevel="1" x14ac:dyDescent="0.25">
      <c r="A280" s="24" t="s">
        <v>867</v>
      </c>
      <c r="C280" s="53"/>
      <c r="E280" s="21"/>
      <c r="F280" s="21"/>
    </row>
    <row r="281" spans="1:7" outlineLevel="1" x14ac:dyDescent="0.25">
      <c r="A281" s="24" t="s">
        <v>868</v>
      </c>
      <c r="C281" s="53"/>
      <c r="E281" s="21"/>
      <c r="F281" s="21"/>
    </row>
    <row r="282" spans="1:7" outlineLevel="1" x14ac:dyDescent="0.25">
      <c r="A282" s="24" t="s">
        <v>869</v>
      </c>
      <c r="C282" s="53"/>
      <c r="E282" s="21"/>
      <c r="F282" s="21"/>
    </row>
    <row r="283" spans="1:7" outlineLevel="1" x14ac:dyDescent="0.25">
      <c r="A283" s="24" t="s">
        <v>870</v>
      </c>
      <c r="C283" s="53"/>
      <c r="E283" s="21"/>
      <c r="F283" s="21"/>
    </row>
    <row r="284" spans="1:7" outlineLevel="1" x14ac:dyDescent="0.25">
      <c r="A284" s="24" t="s">
        <v>871</v>
      </c>
      <c r="C284" s="53"/>
      <c r="E284" s="21"/>
      <c r="F284" s="21"/>
    </row>
    <row r="285" spans="1:7" outlineLevel="1" x14ac:dyDescent="0.25">
      <c r="A285" s="24" t="s">
        <v>872</v>
      </c>
      <c r="C285" s="53"/>
      <c r="E285" s="21"/>
      <c r="F285" s="21"/>
    </row>
    <row r="286" spans="1:7" ht="18.75" x14ac:dyDescent="0.25">
      <c r="A286" s="97"/>
      <c r="B286" s="98" t="s">
        <v>873</v>
      </c>
      <c r="C286" s="97"/>
      <c r="D286" s="97"/>
      <c r="E286" s="97"/>
      <c r="F286" s="99"/>
      <c r="G286" s="99"/>
    </row>
    <row r="287" spans="1:7" ht="15" customHeight="1" x14ac:dyDescent="0.25">
      <c r="A287" s="46"/>
      <c r="B287" s="47" t="s">
        <v>874</v>
      </c>
      <c r="C287" s="46" t="s">
        <v>748</v>
      </c>
      <c r="D287" s="46" t="s">
        <v>749</v>
      </c>
      <c r="E287" s="46"/>
      <c r="F287" s="46" t="s">
        <v>541</v>
      </c>
      <c r="G287" s="46" t="s">
        <v>750</v>
      </c>
    </row>
    <row r="288" spans="1:7" x14ac:dyDescent="0.25">
      <c r="A288" s="24" t="s">
        <v>875</v>
      </c>
      <c r="B288" s="24" t="s">
        <v>752</v>
      </c>
      <c r="C288" s="50" t="s">
        <v>69</v>
      </c>
      <c r="D288" s="38"/>
      <c r="E288" s="38"/>
      <c r="F288" s="67"/>
      <c r="G288" s="67"/>
    </row>
    <row r="289" spans="1:7" x14ac:dyDescent="0.25">
      <c r="A289" s="38"/>
      <c r="D289" s="38"/>
      <c r="E289" s="38"/>
      <c r="F289" s="67"/>
      <c r="G289" s="67"/>
    </row>
    <row r="290" spans="1:7" x14ac:dyDescent="0.25">
      <c r="B290" s="24" t="s">
        <v>753</v>
      </c>
      <c r="D290" s="38"/>
      <c r="E290" s="38"/>
      <c r="F290" s="67"/>
      <c r="G290" s="67"/>
    </row>
    <row r="291" spans="1:7" x14ac:dyDescent="0.25">
      <c r="A291" s="24" t="s">
        <v>876</v>
      </c>
      <c r="B291" s="43"/>
      <c r="C291" s="50"/>
      <c r="D291" s="91"/>
      <c r="E291" s="38"/>
      <c r="F291" s="56" t="str">
        <f t="shared" ref="F291:F314" si="7">IF($C$315=0,"",IF(C291="[for completion]","",C291/$C$315))</f>
        <v/>
      </c>
      <c r="G291" s="56" t="str">
        <f t="shared" ref="G291:G314" si="8">IF($D$315=0,"",IF(D291="[for completion]","",D291/$D$315))</f>
        <v/>
      </c>
    </row>
    <row r="292" spans="1:7" x14ac:dyDescent="0.25">
      <c r="A292" s="24" t="s">
        <v>877</v>
      </c>
      <c r="B292" s="43"/>
      <c r="C292" s="50"/>
      <c r="D292" s="91"/>
      <c r="E292" s="38"/>
      <c r="F292" s="56" t="str">
        <f t="shared" si="7"/>
        <v/>
      </c>
      <c r="G292" s="56" t="str">
        <f t="shared" si="8"/>
        <v/>
      </c>
    </row>
    <row r="293" spans="1:7" x14ac:dyDescent="0.25">
      <c r="A293" s="24" t="s">
        <v>878</v>
      </c>
      <c r="B293" s="43"/>
      <c r="C293" s="50"/>
      <c r="D293" s="91"/>
      <c r="E293" s="38"/>
      <c r="F293" s="56" t="str">
        <f t="shared" si="7"/>
        <v/>
      </c>
      <c r="G293" s="56" t="str">
        <f t="shared" si="8"/>
        <v/>
      </c>
    </row>
    <row r="294" spans="1:7" x14ac:dyDescent="0.25">
      <c r="A294" s="24" t="s">
        <v>879</v>
      </c>
      <c r="B294" s="43"/>
      <c r="C294" s="50"/>
      <c r="D294" s="91"/>
      <c r="E294" s="38"/>
      <c r="F294" s="56" t="str">
        <f t="shared" si="7"/>
        <v/>
      </c>
      <c r="G294" s="56" t="str">
        <f t="shared" si="8"/>
        <v/>
      </c>
    </row>
    <row r="295" spans="1:7" x14ac:dyDescent="0.25">
      <c r="A295" s="24" t="s">
        <v>880</v>
      </c>
      <c r="B295" s="43"/>
      <c r="C295" s="50"/>
      <c r="D295" s="91"/>
      <c r="E295" s="38"/>
      <c r="F295" s="56" t="str">
        <f t="shared" si="7"/>
        <v/>
      </c>
      <c r="G295" s="56" t="str">
        <f t="shared" si="8"/>
        <v/>
      </c>
    </row>
    <row r="296" spans="1:7" x14ac:dyDescent="0.25">
      <c r="A296" s="24" t="s">
        <v>881</v>
      </c>
      <c r="B296" s="43"/>
      <c r="C296" s="50"/>
      <c r="D296" s="91"/>
      <c r="E296" s="38"/>
      <c r="F296" s="56" t="str">
        <f t="shared" si="7"/>
        <v/>
      </c>
      <c r="G296" s="56" t="str">
        <f t="shared" si="8"/>
        <v/>
      </c>
    </row>
    <row r="297" spans="1:7" x14ac:dyDescent="0.25">
      <c r="A297" s="24" t="s">
        <v>882</v>
      </c>
      <c r="B297" s="43"/>
      <c r="C297" s="50"/>
      <c r="D297" s="91"/>
      <c r="E297" s="38"/>
      <c r="F297" s="56" t="str">
        <f t="shared" si="7"/>
        <v/>
      </c>
      <c r="G297" s="56" t="str">
        <f t="shared" si="8"/>
        <v/>
      </c>
    </row>
    <row r="298" spans="1:7" x14ac:dyDescent="0.25">
      <c r="A298" s="24" t="s">
        <v>883</v>
      </c>
      <c r="B298" s="43"/>
      <c r="C298" s="50"/>
      <c r="D298" s="91"/>
      <c r="E298" s="38"/>
      <c r="F298" s="56" t="str">
        <f t="shared" si="7"/>
        <v/>
      </c>
      <c r="G298" s="56" t="str">
        <f t="shared" si="8"/>
        <v/>
      </c>
    </row>
    <row r="299" spans="1:7" x14ac:dyDescent="0.25">
      <c r="A299" s="24" t="s">
        <v>884</v>
      </c>
      <c r="B299" s="43"/>
      <c r="C299" s="50"/>
      <c r="D299" s="91"/>
      <c r="E299" s="38"/>
      <c r="F299" s="56" t="str">
        <f t="shared" si="7"/>
        <v/>
      </c>
      <c r="G299" s="56" t="str">
        <f t="shared" si="8"/>
        <v/>
      </c>
    </row>
    <row r="300" spans="1:7" x14ac:dyDescent="0.25">
      <c r="A300" s="24" t="s">
        <v>885</v>
      </c>
      <c r="B300" s="43"/>
      <c r="C300" s="50"/>
      <c r="D300" s="91"/>
      <c r="E300" s="43"/>
      <c r="F300" s="56" t="str">
        <f t="shared" si="7"/>
        <v/>
      </c>
      <c r="G300" s="56" t="str">
        <f t="shared" si="8"/>
        <v/>
      </c>
    </row>
    <row r="301" spans="1:7" x14ac:dyDescent="0.25">
      <c r="A301" s="24" t="s">
        <v>886</v>
      </c>
      <c r="B301" s="43"/>
      <c r="C301" s="50"/>
      <c r="D301" s="91"/>
      <c r="E301" s="43"/>
      <c r="F301" s="56" t="str">
        <f t="shared" si="7"/>
        <v/>
      </c>
      <c r="G301" s="56" t="str">
        <f t="shared" si="8"/>
        <v/>
      </c>
    </row>
    <row r="302" spans="1:7" x14ac:dyDescent="0.25">
      <c r="A302" s="24" t="s">
        <v>887</v>
      </c>
      <c r="B302" s="43"/>
      <c r="C302" s="50"/>
      <c r="D302" s="91"/>
      <c r="E302" s="43"/>
      <c r="F302" s="56" t="str">
        <f t="shared" si="7"/>
        <v/>
      </c>
      <c r="G302" s="56" t="str">
        <f t="shared" si="8"/>
        <v/>
      </c>
    </row>
    <row r="303" spans="1:7" x14ac:dyDescent="0.25">
      <c r="A303" s="24" t="s">
        <v>888</v>
      </c>
      <c r="B303" s="43"/>
      <c r="C303" s="50"/>
      <c r="D303" s="91"/>
      <c r="E303" s="43"/>
      <c r="F303" s="56" t="str">
        <f t="shared" si="7"/>
        <v/>
      </c>
      <c r="G303" s="56" t="str">
        <f t="shared" si="8"/>
        <v/>
      </c>
    </row>
    <row r="304" spans="1:7" x14ac:dyDescent="0.25">
      <c r="A304" s="24" t="s">
        <v>889</v>
      </c>
      <c r="B304" s="43"/>
      <c r="C304" s="50"/>
      <c r="D304" s="91"/>
      <c r="E304" s="43"/>
      <c r="F304" s="56" t="str">
        <f t="shared" si="7"/>
        <v/>
      </c>
      <c r="G304" s="56" t="str">
        <f t="shared" si="8"/>
        <v/>
      </c>
    </row>
    <row r="305" spans="1:7" x14ac:dyDescent="0.25">
      <c r="A305" s="24" t="s">
        <v>890</v>
      </c>
      <c r="B305" s="43"/>
      <c r="C305" s="50"/>
      <c r="D305" s="91"/>
      <c r="E305" s="43"/>
      <c r="F305" s="56" t="str">
        <f t="shared" si="7"/>
        <v/>
      </c>
      <c r="G305" s="56" t="str">
        <f t="shared" si="8"/>
        <v/>
      </c>
    </row>
    <row r="306" spans="1:7" x14ac:dyDescent="0.25">
      <c r="A306" s="24" t="s">
        <v>891</v>
      </c>
      <c r="B306" s="43"/>
      <c r="C306" s="50"/>
      <c r="D306" s="91"/>
      <c r="F306" s="56" t="str">
        <f t="shared" si="7"/>
        <v/>
      </c>
      <c r="G306" s="56" t="str">
        <f t="shared" si="8"/>
        <v/>
      </c>
    </row>
    <row r="307" spans="1:7" x14ac:dyDescent="0.25">
      <c r="A307" s="24" t="s">
        <v>892</v>
      </c>
      <c r="B307" s="43"/>
      <c r="C307" s="50"/>
      <c r="D307" s="91"/>
      <c r="E307" s="54"/>
      <c r="F307" s="56" t="str">
        <f t="shared" si="7"/>
        <v/>
      </c>
      <c r="G307" s="56" t="str">
        <f t="shared" si="8"/>
        <v/>
      </c>
    </row>
    <row r="308" spans="1:7" x14ac:dyDescent="0.25">
      <c r="A308" s="24" t="s">
        <v>893</v>
      </c>
      <c r="B308" s="43"/>
      <c r="C308" s="50"/>
      <c r="D308" s="91"/>
      <c r="E308" s="54"/>
      <c r="F308" s="56" t="str">
        <f t="shared" si="7"/>
        <v/>
      </c>
      <c r="G308" s="56" t="str">
        <f t="shared" si="8"/>
        <v/>
      </c>
    </row>
    <row r="309" spans="1:7" x14ac:dyDescent="0.25">
      <c r="A309" s="24" t="s">
        <v>894</v>
      </c>
      <c r="B309" s="43"/>
      <c r="C309" s="50"/>
      <c r="D309" s="91"/>
      <c r="E309" s="54"/>
      <c r="F309" s="56" t="str">
        <f t="shared" si="7"/>
        <v/>
      </c>
      <c r="G309" s="56" t="str">
        <f t="shared" si="8"/>
        <v/>
      </c>
    </row>
    <row r="310" spans="1:7" x14ac:dyDescent="0.25">
      <c r="A310" s="24" t="s">
        <v>895</v>
      </c>
      <c r="B310" s="43"/>
      <c r="C310" s="50"/>
      <c r="D310" s="91"/>
      <c r="E310" s="54"/>
      <c r="F310" s="56" t="str">
        <f t="shared" si="7"/>
        <v/>
      </c>
      <c r="G310" s="56" t="str">
        <f t="shared" si="8"/>
        <v/>
      </c>
    </row>
    <row r="311" spans="1:7" x14ac:dyDescent="0.25">
      <c r="A311" s="24" t="s">
        <v>896</v>
      </c>
      <c r="B311" s="43"/>
      <c r="C311" s="50"/>
      <c r="D311" s="91"/>
      <c r="E311" s="54"/>
      <c r="F311" s="56" t="str">
        <f t="shared" si="7"/>
        <v/>
      </c>
      <c r="G311" s="56" t="str">
        <f t="shared" si="8"/>
        <v/>
      </c>
    </row>
    <row r="312" spans="1:7" x14ac:dyDescent="0.25">
      <c r="A312" s="24" t="s">
        <v>897</v>
      </c>
      <c r="B312" s="43"/>
      <c r="C312" s="50"/>
      <c r="D312" s="91"/>
      <c r="E312" s="54"/>
      <c r="F312" s="56" t="str">
        <f t="shared" si="7"/>
        <v/>
      </c>
      <c r="G312" s="56" t="str">
        <f t="shared" si="8"/>
        <v/>
      </c>
    </row>
    <row r="313" spans="1:7" x14ac:dyDescent="0.25">
      <c r="A313" s="24" t="s">
        <v>898</v>
      </c>
      <c r="B313" s="43"/>
      <c r="C313" s="50"/>
      <c r="D313" s="91"/>
      <c r="E313" s="54"/>
      <c r="F313" s="56" t="str">
        <f t="shared" si="7"/>
        <v/>
      </c>
      <c r="G313" s="56" t="str">
        <f t="shared" si="8"/>
        <v/>
      </c>
    </row>
    <row r="314" spans="1:7" x14ac:dyDescent="0.25">
      <c r="A314" s="24" t="s">
        <v>899</v>
      </c>
      <c r="B314" s="43"/>
      <c r="C314" s="50"/>
      <c r="D314" s="91"/>
      <c r="E314" s="54"/>
      <c r="F314" s="56" t="str">
        <f t="shared" si="7"/>
        <v/>
      </c>
      <c r="G314" s="56" t="str">
        <f t="shared" si="8"/>
        <v/>
      </c>
    </row>
    <row r="315" spans="1:7" x14ac:dyDescent="0.25">
      <c r="A315" s="24" t="s">
        <v>900</v>
      </c>
      <c r="B315" s="58" t="s">
        <v>102</v>
      </c>
      <c r="C315" s="59">
        <f>SUM(C291:C314)</f>
        <v>0</v>
      </c>
      <c r="D315" s="55">
        <f>SUM(D291:D314)</f>
        <v>0</v>
      </c>
      <c r="E315" s="54"/>
      <c r="F315" s="60">
        <f>SUM(F291:F314)</f>
        <v>0</v>
      </c>
      <c r="G315" s="60">
        <f>SUM(G291:G314)</f>
        <v>0</v>
      </c>
    </row>
    <row r="316" spans="1:7" ht="15" customHeight="1" x14ac:dyDescent="0.25">
      <c r="A316" s="46"/>
      <c r="B316" s="47" t="s">
        <v>901</v>
      </c>
      <c r="C316" s="46" t="s">
        <v>748</v>
      </c>
      <c r="D316" s="46" t="s">
        <v>749</v>
      </c>
      <c r="E316" s="46"/>
      <c r="F316" s="46" t="s">
        <v>541</v>
      </c>
      <c r="G316" s="46" t="s">
        <v>750</v>
      </c>
    </row>
    <row r="317" spans="1:7" x14ac:dyDescent="0.25">
      <c r="A317" s="24" t="s">
        <v>902</v>
      </c>
      <c r="B317" s="24" t="s">
        <v>792</v>
      </c>
      <c r="C317" s="53" t="s">
        <v>69</v>
      </c>
      <c r="G317" s="24"/>
    </row>
    <row r="318" spans="1:7" x14ac:dyDescent="0.25">
      <c r="G318" s="24"/>
    </row>
    <row r="319" spans="1:7" x14ac:dyDescent="0.25">
      <c r="B319" s="43" t="s">
        <v>793</v>
      </c>
      <c r="G319" s="24"/>
    </row>
    <row r="320" spans="1:7" x14ac:dyDescent="0.25">
      <c r="A320" s="24" t="s">
        <v>903</v>
      </c>
      <c r="B320" s="24" t="s">
        <v>795</v>
      </c>
      <c r="C320" s="50"/>
      <c r="D320" s="91"/>
      <c r="F320" s="56" t="str">
        <f>IF($C$328=0,"",IF(C320="[for completion]","",C320/$C$328))</f>
        <v/>
      </c>
      <c r="G320" s="56" t="str">
        <f>IF($D$328=0,"",IF(D320="[for completion]","",D320/$D$328))</f>
        <v/>
      </c>
    </row>
    <row r="321" spans="1:7" x14ac:dyDescent="0.25">
      <c r="A321" s="24" t="s">
        <v>904</v>
      </c>
      <c r="B321" s="24" t="s">
        <v>797</v>
      </c>
      <c r="C321" s="50"/>
      <c r="D321" s="91"/>
      <c r="F321" s="56" t="str">
        <f t="shared" ref="F321:F334" si="9">IF($C$328=0,"",IF(C321="[for completion]","",C321/$C$328))</f>
        <v/>
      </c>
      <c r="G321" s="56" t="str">
        <f t="shared" ref="G321:G334" si="10">IF($D$328=0,"",IF(D321="[for completion]","",D321/$D$328))</f>
        <v/>
      </c>
    </row>
    <row r="322" spans="1:7" x14ac:dyDescent="0.25">
      <c r="A322" s="24" t="s">
        <v>905</v>
      </c>
      <c r="B322" s="24" t="s">
        <v>799</v>
      </c>
      <c r="C322" s="50"/>
      <c r="D322" s="91"/>
      <c r="F322" s="56" t="str">
        <f t="shared" si="9"/>
        <v/>
      </c>
      <c r="G322" s="56" t="str">
        <f t="shared" si="10"/>
        <v/>
      </c>
    </row>
    <row r="323" spans="1:7" x14ac:dyDescent="0.25">
      <c r="A323" s="24" t="s">
        <v>906</v>
      </c>
      <c r="B323" s="24" t="s">
        <v>801</v>
      </c>
      <c r="C323" s="50"/>
      <c r="D323" s="91"/>
      <c r="F323" s="56" t="str">
        <f t="shared" si="9"/>
        <v/>
      </c>
      <c r="G323" s="56" t="str">
        <f t="shared" si="10"/>
        <v/>
      </c>
    </row>
    <row r="324" spans="1:7" x14ac:dyDescent="0.25">
      <c r="A324" s="24" t="s">
        <v>907</v>
      </c>
      <c r="B324" s="24" t="s">
        <v>803</v>
      </c>
      <c r="C324" s="50"/>
      <c r="D324" s="91"/>
      <c r="F324" s="56" t="str">
        <f t="shared" si="9"/>
        <v/>
      </c>
      <c r="G324" s="56" t="str">
        <f t="shared" si="10"/>
        <v/>
      </c>
    </row>
    <row r="325" spans="1:7" x14ac:dyDescent="0.25">
      <c r="A325" s="24" t="s">
        <v>908</v>
      </c>
      <c r="B325" s="24" t="s">
        <v>805</v>
      </c>
      <c r="C325" s="50"/>
      <c r="D325" s="91"/>
      <c r="F325" s="56" t="str">
        <f t="shared" si="9"/>
        <v/>
      </c>
      <c r="G325" s="56" t="str">
        <f t="shared" si="10"/>
        <v/>
      </c>
    </row>
    <row r="326" spans="1:7" x14ac:dyDescent="0.25">
      <c r="A326" s="24" t="s">
        <v>909</v>
      </c>
      <c r="B326" s="24" t="s">
        <v>807</v>
      </c>
      <c r="C326" s="50"/>
      <c r="D326" s="91"/>
      <c r="F326" s="56" t="str">
        <f t="shared" si="9"/>
        <v/>
      </c>
      <c r="G326" s="56" t="str">
        <f t="shared" si="10"/>
        <v/>
      </c>
    </row>
    <row r="327" spans="1:7" x14ac:dyDescent="0.25">
      <c r="A327" s="24" t="s">
        <v>910</v>
      </c>
      <c r="B327" s="24" t="s">
        <v>809</v>
      </c>
      <c r="C327" s="50"/>
      <c r="D327" s="91"/>
      <c r="F327" s="56" t="str">
        <f t="shared" si="9"/>
        <v/>
      </c>
      <c r="G327" s="56" t="str">
        <f t="shared" si="10"/>
        <v/>
      </c>
    </row>
    <row r="328" spans="1:7" x14ac:dyDescent="0.25">
      <c r="A328" s="24" t="s">
        <v>911</v>
      </c>
      <c r="B328" s="58" t="s">
        <v>102</v>
      </c>
      <c r="C328" s="50">
        <f>SUM(C320:C327)</f>
        <v>0</v>
      </c>
      <c r="D328" s="91">
        <f>SUM(D320:D327)</f>
        <v>0</v>
      </c>
      <c r="F328" s="53">
        <f>SUM(F320:F327)</f>
        <v>0</v>
      </c>
      <c r="G328" s="53">
        <f>SUM(G320:G327)</f>
        <v>0</v>
      </c>
    </row>
    <row r="329" spans="1:7" outlineLevel="1" x14ac:dyDescent="0.25">
      <c r="A329" s="24" t="s">
        <v>912</v>
      </c>
      <c r="B329" s="61" t="s">
        <v>913</v>
      </c>
      <c r="C329" s="50"/>
      <c r="D329" s="91"/>
      <c r="F329" s="56" t="str">
        <f t="shared" si="9"/>
        <v/>
      </c>
      <c r="G329" s="56" t="str">
        <f t="shared" si="10"/>
        <v/>
      </c>
    </row>
    <row r="330" spans="1:7" outlineLevel="1" x14ac:dyDescent="0.25">
      <c r="A330" s="24" t="s">
        <v>914</v>
      </c>
      <c r="B330" s="61" t="s">
        <v>915</v>
      </c>
      <c r="C330" s="50"/>
      <c r="D330" s="91"/>
      <c r="F330" s="56" t="str">
        <f t="shared" si="9"/>
        <v/>
      </c>
      <c r="G330" s="56" t="str">
        <f t="shared" si="10"/>
        <v/>
      </c>
    </row>
    <row r="331" spans="1:7" outlineLevel="1" x14ac:dyDescent="0.25">
      <c r="A331" s="24" t="s">
        <v>916</v>
      </c>
      <c r="B331" s="61" t="s">
        <v>917</v>
      </c>
      <c r="C331" s="50"/>
      <c r="D331" s="91"/>
      <c r="F331" s="56" t="str">
        <f t="shared" si="9"/>
        <v/>
      </c>
      <c r="G331" s="56" t="str">
        <f t="shared" si="10"/>
        <v/>
      </c>
    </row>
    <row r="332" spans="1:7" outlineLevel="1" x14ac:dyDescent="0.25">
      <c r="A332" s="24" t="s">
        <v>918</v>
      </c>
      <c r="B332" s="61" t="s">
        <v>919</v>
      </c>
      <c r="C332" s="50"/>
      <c r="D332" s="91"/>
      <c r="F332" s="56" t="str">
        <f t="shared" si="9"/>
        <v/>
      </c>
      <c r="G332" s="56" t="str">
        <f t="shared" si="10"/>
        <v/>
      </c>
    </row>
    <row r="333" spans="1:7" outlineLevel="1" x14ac:dyDescent="0.25">
      <c r="A333" s="24" t="s">
        <v>920</v>
      </c>
      <c r="B333" s="61" t="s">
        <v>921</v>
      </c>
      <c r="C333" s="50"/>
      <c r="D333" s="91"/>
      <c r="F333" s="56" t="str">
        <f t="shared" si="9"/>
        <v/>
      </c>
      <c r="G333" s="56" t="str">
        <f t="shared" si="10"/>
        <v/>
      </c>
    </row>
    <row r="334" spans="1:7" outlineLevel="1" x14ac:dyDescent="0.25">
      <c r="A334" s="24" t="s">
        <v>922</v>
      </c>
      <c r="B334" s="61" t="s">
        <v>923</v>
      </c>
      <c r="C334" s="50"/>
      <c r="D334" s="91"/>
      <c r="F334" s="56" t="str">
        <f t="shared" si="9"/>
        <v/>
      </c>
      <c r="G334" s="56" t="str">
        <f t="shared" si="10"/>
        <v/>
      </c>
    </row>
    <row r="335" spans="1:7" outlineLevel="1" x14ac:dyDescent="0.25">
      <c r="A335" s="24" t="s">
        <v>924</v>
      </c>
      <c r="B335" s="61"/>
      <c r="F335" s="57"/>
      <c r="G335" s="57"/>
    </row>
    <row r="336" spans="1:7" outlineLevel="1" x14ac:dyDescent="0.25">
      <c r="A336" s="24" t="s">
        <v>925</v>
      </c>
      <c r="B336" s="61"/>
      <c r="F336" s="57"/>
      <c r="G336" s="57"/>
    </row>
    <row r="337" spans="1:7" outlineLevel="1" x14ac:dyDescent="0.25">
      <c r="A337" s="24" t="s">
        <v>926</v>
      </c>
      <c r="B337" s="61"/>
      <c r="F337" s="54"/>
      <c r="G337" s="54"/>
    </row>
    <row r="338" spans="1:7" ht="15" customHeight="1" x14ac:dyDescent="0.25">
      <c r="A338" s="46"/>
      <c r="B338" s="47" t="s">
        <v>927</v>
      </c>
      <c r="C338" s="46" t="s">
        <v>748</v>
      </c>
      <c r="D338" s="46" t="s">
        <v>749</v>
      </c>
      <c r="E338" s="46"/>
      <c r="F338" s="46" t="s">
        <v>541</v>
      </c>
      <c r="G338" s="46" t="s">
        <v>750</v>
      </c>
    </row>
    <row r="339" spans="1:7" x14ac:dyDescent="0.25">
      <c r="A339" s="24" t="s">
        <v>928</v>
      </c>
      <c r="B339" s="24" t="s">
        <v>792</v>
      </c>
      <c r="C339" s="53" t="s">
        <v>69</v>
      </c>
      <c r="G339" s="24"/>
    </row>
    <row r="340" spans="1:7" x14ac:dyDescent="0.25">
      <c r="G340" s="24"/>
    </row>
    <row r="341" spans="1:7" x14ac:dyDescent="0.25">
      <c r="B341" s="43" t="s">
        <v>793</v>
      </c>
      <c r="G341" s="24"/>
    </row>
    <row r="342" spans="1:7" x14ac:dyDescent="0.25">
      <c r="A342" s="24" t="s">
        <v>929</v>
      </c>
      <c r="B342" s="24" t="s">
        <v>795</v>
      </c>
      <c r="C342" s="50"/>
      <c r="D342" s="91"/>
      <c r="F342" s="56" t="str">
        <f>IF($C$350=0,"",IF(C342="[Mark as ND1 if not relevant]","",C342/$C$350))</f>
        <v/>
      </c>
      <c r="G342" s="56" t="str">
        <f>IF($D$350=0,"",IF(D342="[Mark as ND1 if not relevant]","",D342/$D$350))</f>
        <v/>
      </c>
    </row>
    <row r="343" spans="1:7" x14ac:dyDescent="0.25">
      <c r="A343" s="24" t="s">
        <v>930</v>
      </c>
      <c r="B343" s="24" t="s">
        <v>797</v>
      </c>
      <c r="C343" s="50"/>
      <c r="D343" s="91"/>
      <c r="F343" s="56" t="str">
        <f t="shared" ref="F343:F349" si="11">IF($C$350=0,"",IF(C343="[Mark as ND1 if not relevant]","",C343/$C$350))</f>
        <v/>
      </c>
      <c r="G343" s="56" t="str">
        <f t="shared" ref="G343:G349" si="12">IF($D$350=0,"",IF(D343="[Mark as ND1 if not relevant]","",D343/$D$350))</f>
        <v/>
      </c>
    </row>
    <row r="344" spans="1:7" x14ac:dyDescent="0.25">
      <c r="A344" s="24" t="s">
        <v>931</v>
      </c>
      <c r="B344" s="24" t="s">
        <v>799</v>
      </c>
      <c r="C344" s="50"/>
      <c r="D344" s="91"/>
      <c r="F344" s="56" t="str">
        <f t="shared" si="11"/>
        <v/>
      </c>
      <c r="G344" s="56" t="str">
        <f t="shared" si="12"/>
        <v/>
      </c>
    </row>
    <row r="345" spans="1:7" x14ac:dyDescent="0.25">
      <c r="A345" s="24" t="s">
        <v>932</v>
      </c>
      <c r="B345" s="24" t="s">
        <v>801</v>
      </c>
      <c r="C345" s="50"/>
      <c r="D345" s="91"/>
      <c r="F345" s="56" t="str">
        <f t="shared" si="11"/>
        <v/>
      </c>
      <c r="G345" s="56" t="str">
        <f t="shared" si="12"/>
        <v/>
      </c>
    </row>
    <row r="346" spans="1:7" x14ac:dyDescent="0.25">
      <c r="A346" s="24" t="s">
        <v>933</v>
      </c>
      <c r="B346" s="24" t="s">
        <v>803</v>
      </c>
      <c r="C346" s="50"/>
      <c r="D346" s="91"/>
      <c r="F346" s="56" t="str">
        <f t="shared" si="11"/>
        <v/>
      </c>
      <c r="G346" s="56" t="str">
        <f t="shared" si="12"/>
        <v/>
      </c>
    </row>
    <row r="347" spans="1:7" x14ac:dyDescent="0.25">
      <c r="A347" s="24" t="s">
        <v>934</v>
      </c>
      <c r="B347" s="24" t="s">
        <v>805</v>
      </c>
      <c r="C347" s="50"/>
      <c r="D347" s="91"/>
      <c r="F347" s="56" t="str">
        <f t="shared" si="11"/>
        <v/>
      </c>
      <c r="G347" s="56" t="str">
        <f t="shared" si="12"/>
        <v/>
      </c>
    </row>
    <row r="348" spans="1:7" x14ac:dyDescent="0.25">
      <c r="A348" s="24" t="s">
        <v>935</v>
      </c>
      <c r="B348" s="24" t="s">
        <v>807</v>
      </c>
      <c r="C348" s="50"/>
      <c r="D348" s="91"/>
      <c r="F348" s="56" t="str">
        <f t="shared" si="11"/>
        <v/>
      </c>
      <c r="G348" s="56" t="str">
        <f t="shared" si="12"/>
        <v/>
      </c>
    </row>
    <row r="349" spans="1:7" x14ac:dyDescent="0.25">
      <c r="A349" s="24" t="s">
        <v>936</v>
      </c>
      <c r="B349" s="24" t="s">
        <v>809</v>
      </c>
      <c r="C349" s="50"/>
      <c r="D349" s="91"/>
      <c r="F349" s="56" t="str">
        <f t="shared" si="11"/>
        <v/>
      </c>
      <c r="G349" s="56" t="str">
        <f t="shared" si="12"/>
        <v/>
      </c>
    </row>
    <row r="350" spans="1:7" x14ac:dyDescent="0.25">
      <c r="A350" s="24" t="s">
        <v>937</v>
      </c>
      <c r="B350" s="58" t="s">
        <v>102</v>
      </c>
      <c r="C350" s="50">
        <f>SUM(C342:C349)</f>
        <v>0</v>
      </c>
      <c r="D350" s="91">
        <f>SUM(D342:D349)</f>
        <v>0</v>
      </c>
      <c r="F350" s="53">
        <f>SUM(F342:F349)</f>
        <v>0</v>
      </c>
      <c r="G350" s="53">
        <f>SUM(G342:G349)</f>
        <v>0</v>
      </c>
    </row>
    <row r="351" spans="1:7" outlineLevel="1" x14ac:dyDescent="0.25">
      <c r="A351" s="24" t="s">
        <v>938</v>
      </c>
      <c r="B351" s="61" t="s">
        <v>913</v>
      </c>
      <c r="C351" s="50"/>
      <c r="D351" s="91"/>
      <c r="F351" s="56" t="str">
        <f t="shared" ref="F351:F356" si="13">IF($C$350=0,"",IF(C351="[for completion]","",C351/$C$350))</f>
        <v/>
      </c>
      <c r="G351" s="56" t="str">
        <f t="shared" ref="G351:G356" si="14">IF($D$350=0,"",IF(D351="[for completion]","",D351/$D$350))</f>
        <v/>
      </c>
    </row>
    <row r="352" spans="1:7" outlineLevel="1" x14ac:dyDescent="0.25">
      <c r="A352" s="24" t="s">
        <v>939</v>
      </c>
      <c r="B352" s="61" t="s">
        <v>915</v>
      </c>
      <c r="C352" s="50"/>
      <c r="D352" s="91"/>
      <c r="F352" s="56" t="str">
        <f t="shared" si="13"/>
        <v/>
      </c>
      <c r="G352" s="56" t="str">
        <f t="shared" si="14"/>
        <v/>
      </c>
    </row>
    <row r="353" spans="1:7" outlineLevel="1" x14ac:dyDescent="0.25">
      <c r="A353" s="24" t="s">
        <v>940</v>
      </c>
      <c r="B353" s="61" t="s">
        <v>917</v>
      </c>
      <c r="C353" s="50"/>
      <c r="D353" s="91"/>
      <c r="F353" s="56" t="str">
        <f t="shared" si="13"/>
        <v/>
      </c>
      <c r="G353" s="56" t="str">
        <f t="shared" si="14"/>
        <v/>
      </c>
    </row>
    <row r="354" spans="1:7" outlineLevel="1" x14ac:dyDescent="0.25">
      <c r="A354" s="24" t="s">
        <v>941</v>
      </c>
      <c r="B354" s="61" t="s">
        <v>919</v>
      </c>
      <c r="C354" s="50"/>
      <c r="D354" s="91"/>
      <c r="F354" s="56" t="str">
        <f t="shared" si="13"/>
        <v/>
      </c>
      <c r="G354" s="56" t="str">
        <f t="shared" si="14"/>
        <v/>
      </c>
    </row>
    <row r="355" spans="1:7" outlineLevel="1" x14ac:dyDescent="0.25">
      <c r="A355" s="24" t="s">
        <v>942</v>
      </c>
      <c r="B355" s="61" t="s">
        <v>921</v>
      </c>
      <c r="C355" s="50"/>
      <c r="D355" s="91"/>
      <c r="F355" s="56" t="str">
        <f t="shared" si="13"/>
        <v/>
      </c>
      <c r="G355" s="56" t="str">
        <f t="shared" si="14"/>
        <v/>
      </c>
    </row>
    <row r="356" spans="1:7" outlineLevel="1" x14ac:dyDescent="0.25">
      <c r="A356" s="24" t="s">
        <v>943</v>
      </c>
      <c r="B356" s="61" t="s">
        <v>923</v>
      </c>
      <c r="C356" s="50"/>
      <c r="D356" s="91"/>
      <c r="F356" s="56" t="str">
        <f t="shared" si="13"/>
        <v/>
      </c>
      <c r="G356" s="56" t="str">
        <f t="shared" si="14"/>
        <v/>
      </c>
    </row>
    <row r="357" spans="1:7" outlineLevel="1" x14ac:dyDescent="0.25">
      <c r="A357" s="24" t="s">
        <v>944</v>
      </c>
      <c r="B357" s="61"/>
      <c r="F357" s="56"/>
      <c r="G357" s="56"/>
    </row>
    <row r="358" spans="1:7" outlineLevel="1" x14ac:dyDescent="0.25">
      <c r="A358" s="24" t="s">
        <v>945</v>
      </c>
      <c r="B358" s="61"/>
      <c r="F358" s="56"/>
      <c r="G358" s="56"/>
    </row>
    <row r="359" spans="1:7" outlineLevel="1" x14ac:dyDescent="0.25">
      <c r="A359" s="24" t="s">
        <v>946</v>
      </c>
      <c r="B359" s="61"/>
      <c r="F359" s="56"/>
      <c r="G359" s="53"/>
    </row>
    <row r="360" spans="1:7" ht="15" customHeight="1" x14ac:dyDescent="0.25">
      <c r="A360" s="46"/>
      <c r="B360" s="47" t="s">
        <v>947</v>
      </c>
      <c r="C360" s="46" t="s">
        <v>948</v>
      </c>
      <c r="D360" s="46"/>
      <c r="E360" s="46"/>
      <c r="F360" s="46"/>
      <c r="G360" s="49"/>
    </row>
    <row r="361" spans="1:7" x14ac:dyDescent="0.25">
      <c r="A361" s="24" t="s">
        <v>949</v>
      </c>
      <c r="B361" s="43" t="s">
        <v>950</v>
      </c>
      <c r="C361" s="53" t="s">
        <v>69</v>
      </c>
      <c r="G361" s="24"/>
    </row>
    <row r="362" spans="1:7" x14ac:dyDescent="0.25">
      <c r="A362" s="24" t="s">
        <v>951</v>
      </c>
      <c r="B362" s="43" t="s">
        <v>952</v>
      </c>
      <c r="C362" s="53" t="s">
        <v>69</v>
      </c>
      <c r="G362" s="24"/>
    </row>
    <row r="363" spans="1:7" x14ac:dyDescent="0.25">
      <c r="A363" s="24" t="s">
        <v>953</v>
      </c>
      <c r="B363" s="43" t="s">
        <v>954</v>
      </c>
      <c r="C363" s="53" t="s">
        <v>69</v>
      </c>
      <c r="G363" s="24"/>
    </row>
    <row r="364" spans="1:7" x14ac:dyDescent="0.25">
      <c r="A364" s="24" t="s">
        <v>955</v>
      </c>
      <c r="B364" s="43" t="s">
        <v>956</v>
      </c>
      <c r="C364" s="53" t="s">
        <v>69</v>
      </c>
      <c r="G364" s="24"/>
    </row>
    <row r="365" spans="1:7" x14ac:dyDescent="0.25">
      <c r="A365" s="24" t="s">
        <v>957</v>
      </c>
      <c r="B365" s="43" t="s">
        <v>958</v>
      </c>
      <c r="C365" s="53" t="s">
        <v>69</v>
      </c>
      <c r="G365" s="24"/>
    </row>
    <row r="366" spans="1:7" x14ac:dyDescent="0.25">
      <c r="A366" s="24" t="s">
        <v>959</v>
      </c>
      <c r="B366" s="43" t="s">
        <v>960</v>
      </c>
      <c r="C366" s="53" t="s">
        <v>69</v>
      </c>
      <c r="G366" s="24"/>
    </row>
    <row r="367" spans="1:7" x14ac:dyDescent="0.25">
      <c r="A367" s="24" t="s">
        <v>961</v>
      </c>
      <c r="B367" s="43" t="s">
        <v>962</v>
      </c>
      <c r="C367" s="53" t="s">
        <v>69</v>
      </c>
      <c r="G367" s="24"/>
    </row>
    <row r="368" spans="1:7" x14ac:dyDescent="0.25">
      <c r="A368" s="24" t="s">
        <v>963</v>
      </c>
      <c r="B368" s="43" t="s">
        <v>964</v>
      </c>
      <c r="C368" s="53" t="s">
        <v>69</v>
      </c>
      <c r="G368" s="24"/>
    </row>
    <row r="369" spans="1:7" x14ac:dyDescent="0.25">
      <c r="A369" s="24" t="s">
        <v>965</v>
      </c>
      <c r="B369" s="43" t="s">
        <v>966</v>
      </c>
      <c r="C369" s="53" t="s">
        <v>69</v>
      </c>
      <c r="G369" s="24"/>
    </row>
    <row r="370" spans="1:7" x14ac:dyDescent="0.25">
      <c r="A370" s="24" t="s">
        <v>967</v>
      </c>
      <c r="B370" s="43" t="s">
        <v>100</v>
      </c>
      <c r="C370" s="53" t="s">
        <v>69</v>
      </c>
      <c r="G370" s="24"/>
    </row>
    <row r="371" spans="1:7" outlineLevel="1" x14ac:dyDescent="0.25">
      <c r="A371" s="24" t="s">
        <v>968</v>
      </c>
      <c r="B371" s="61" t="s">
        <v>969</v>
      </c>
      <c r="C371" s="53"/>
      <c r="G371" s="24"/>
    </row>
    <row r="372" spans="1:7" outlineLevel="1" x14ac:dyDescent="0.25">
      <c r="A372" s="24" t="s">
        <v>970</v>
      </c>
      <c r="B372" s="61" t="s">
        <v>971</v>
      </c>
      <c r="C372" s="53"/>
      <c r="G372" s="24"/>
    </row>
    <row r="373" spans="1:7" outlineLevel="1" x14ac:dyDescent="0.25">
      <c r="A373" s="24" t="s">
        <v>972</v>
      </c>
      <c r="B373" s="61" t="s">
        <v>971</v>
      </c>
      <c r="C373" s="53"/>
      <c r="G373" s="24"/>
    </row>
    <row r="374" spans="1:7" outlineLevel="1" x14ac:dyDescent="0.25">
      <c r="A374" s="24" t="s">
        <v>973</v>
      </c>
      <c r="B374" s="61" t="s">
        <v>971</v>
      </c>
      <c r="C374" s="53"/>
      <c r="G374" s="24"/>
    </row>
    <row r="375" spans="1:7" outlineLevel="1" x14ac:dyDescent="0.25">
      <c r="A375" s="24" t="s">
        <v>974</v>
      </c>
      <c r="B375" s="61" t="s">
        <v>971</v>
      </c>
      <c r="C375" s="53"/>
      <c r="G375" s="24"/>
    </row>
    <row r="376" spans="1:7" outlineLevel="1" x14ac:dyDescent="0.25">
      <c r="A376" s="24" t="s">
        <v>975</v>
      </c>
      <c r="B376" s="61" t="s">
        <v>971</v>
      </c>
      <c r="C376" s="53"/>
      <c r="G376" s="24"/>
    </row>
    <row r="377" spans="1:7" outlineLevel="1" x14ac:dyDescent="0.25">
      <c r="A377" s="24" t="s">
        <v>976</v>
      </c>
      <c r="B377" s="61" t="s">
        <v>971</v>
      </c>
      <c r="C377" s="53"/>
      <c r="G377" s="24"/>
    </row>
    <row r="378" spans="1:7" outlineLevel="1" x14ac:dyDescent="0.25">
      <c r="A378" s="24" t="s">
        <v>977</v>
      </c>
      <c r="B378" s="61" t="s">
        <v>971</v>
      </c>
      <c r="C378" s="53"/>
      <c r="G378" s="24"/>
    </row>
    <row r="379" spans="1:7" outlineLevel="1" x14ac:dyDescent="0.25">
      <c r="A379" s="24" t="s">
        <v>978</v>
      </c>
      <c r="B379" s="61" t="s">
        <v>971</v>
      </c>
      <c r="C379" s="53"/>
      <c r="G379" s="24"/>
    </row>
    <row r="380" spans="1:7" outlineLevel="1" x14ac:dyDescent="0.25">
      <c r="A380" s="24" t="s">
        <v>979</v>
      </c>
      <c r="B380" s="61" t="s">
        <v>971</v>
      </c>
      <c r="C380" s="53"/>
      <c r="G380" s="24"/>
    </row>
    <row r="381" spans="1:7" outlineLevel="1" x14ac:dyDescent="0.25">
      <c r="A381" s="24" t="s">
        <v>980</v>
      </c>
      <c r="B381" s="61" t="s">
        <v>971</v>
      </c>
      <c r="C381" s="53"/>
      <c r="G381" s="24"/>
    </row>
    <row r="382" spans="1:7" outlineLevel="1" x14ac:dyDescent="0.25">
      <c r="A382" s="24" t="s">
        <v>981</v>
      </c>
      <c r="B382" s="61" t="s">
        <v>971</v>
      </c>
      <c r="C382" s="53"/>
    </row>
    <row r="383" spans="1:7" outlineLevel="1" x14ac:dyDescent="0.25">
      <c r="A383" s="24" t="s">
        <v>982</v>
      </c>
      <c r="B383" s="61" t="s">
        <v>971</v>
      </c>
      <c r="C383" s="53"/>
    </row>
    <row r="384" spans="1:7" outlineLevel="1" x14ac:dyDescent="0.25">
      <c r="A384" s="24" t="s">
        <v>983</v>
      </c>
      <c r="B384" s="61" t="s">
        <v>971</v>
      </c>
      <c r="C384" s="53"/>
    </row>
    <row r="385" spans="1:7" outlineLevel="1" x14ac:dyDescent="0.25">
      <c r="A385" s="24" t="s">
        <v>984</v>
      </c>
      <c r="B385" s="61" t="s">
        <v>971</v>
      </c>
      <c r="C385" s="53"/>
      <c r="D385" s="44"/>
      <c r="E385" s="44"/>
      <c r="F385" s="44"/>
      <c r="G385" s="44"/>
    </row>
    <row r="386" spans="1:7" outlineLevel="1" x14ac:dyDescent="0.25">
      <c r="A386" s="24" t="s">
        <v>985</v>
      </c>
      <c r="B386" s="61" t="s">
        <v>971</v>
      </c>
      <c r="C386" s="53"/>
      <c r="D386" s="44"/>
      <c r="E386" s="44"/>
      <c r="F386" s="44"/>
      <c r="G386" s="44"/>
    </row>
    <row r="387" spans="1:7" outlineLevel="1" x14ac:dyDescent="0.25">
      <c r="A387" s="24" t="s">
        <v>986</v>
      </c>
      <c r="B387" s="61" t="s">
        <v>971</v>
      </c>
      <c r="C387" s="53"/>
      <c r="D387" s="44"/>
      <c r="E387" s="44"/>
      <c r="F387" s="44"/>
      <c r="G387" s="44"/>
    </row>
    <row r="388" spans="1:7" x14ac:dyDescent="0.25">
      <c r="C388" s="53"/>
      <c r="D388" s="44"/>
      <c r="E388" s="44"/>
      <c r="F388" s="44"/>
      <c r="G388" s="44"/>
    </row>
    <row r="389" spans="1:7" x14ac:dyDescent="0.25">
      <c r="C389" s="53"/>
      <c r="D389" s="44"/>
      <c r="E389" s="44"/>
      <c r="F389" s="44"/>
      <c r="G389" s="44"/>
    </row>
    <row r="390" spans="1:7" x14ac:dyDescent="0.25">
      <c r="C390" s="53"/>
      <c r="D390" s="44"/>
      <c r="E390" s="44"/>
      <c r="F390" s="44"/>
      <c r="G390" s="44"/>
    </row>
    <row r="391" spans="1:7" x14ac:dyDescent="0.25">
      <c r="C391" s="53"/>
      <c r="D391" s="44"/>
      <c r="E391" s="44"/>
      <c r="F391" s="44"/>
      <c r="G391" s="44"/>
    </row>
    <row r="392" spans="1:7" x14ac:dyDescent="0.25">
      <c r="C392" s="53"/>
      <c r="D392" s="44"/>
      <c r="E392" s="44"/>
      <c r="F392" s="44"/>
      <c r="G392" s="44"/>
    </row>
    <row r="393" spans="1:7" x14ac:dyDescent="0.25">
      <c r="C393" s="53"/>
      <c r="D393" s="44"/>
      <c r="E393" s="44"/>
      <c r="F393" s="44"/>
      <c r="G393" s="4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EA979194-A342-4C9B-9D53-1AD707725AD9}"/>
    <hyperlink ref="B7" location="'B1. HTT Mortgage Assets'!B166" display="7.A Residential Cover Pool" xr:uid="{D3112D9A-AFAB-45A2-94D1-AA02EC975EB9}"/>
    <hyperlink ref="B8" location="'B1. HTT Mortgage Assets'!B267" display="7.B Commercial Cover Pool" xr:uid="{57E6675B-A7F1-48BC-85BE-0C93773E2565}"/>
    <hyperlink ref="B149" location="'2. Harmonised Glossary'!A9" display="Breakdown by Interest Rate" xr:uid="{8D3A995E-14BC-43FC-9B5C-205321F96A2B}"/>
    <hyperlink ref="B179" location="'2. Harmonised Glossary'!A14" display="Non-Performing Loans (NPLs)" xr:uid="{16501F95-3D44-4932-ADDD-6B3D150328F2}"/>
    <hyperlink ref="B11" location="'2. Harmonised Glossary'!A12" display="Property Type Information" xr:uid="{60DAC5EC-14B8-40F3-B72D-DB48AFBE48EF}"/>
    <hyperlink ref="B215" location="'2. Harmonised Glossary'!A288" display="Loan to Value (LTV) Information - Un-indexed" xr:uid="{B1C37ED8-40E8-4D02-9850-ED19D7752F97}"/>
    <hyperlink ref="B237" location="'2. Harmonised Glossary'!A11" display="Loan to Value (LTV) Information - Indexed" xr:uid="{5EFE1257-A3F0-4163-ADB3-543D4155117A}"/>
    <hyperlink ref="B316" location="'2. Harmonised Glossary'!A11" display="Loan to Value (LTV) Information - Un-indexed" xr:uid="{454D385E-77E5-4464-B5EC-FDD20F41395F}"/>
    <hyperlink ref="B338" location="'2. Harmonised Glossary'!A11" display="Loan to Value (LTV) Information - Indexed" xr:uid="{822F1BC8-4FA3-4E0A-B90E-B2127C1F03F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905F-2719-437F-BACE-BFDE731D21EE}">
  <sheetPr>
    <tabColor rgb="FFE36E00"/>
  </sheetPr>
  <dimension ref="A1:C383"/>
  <sheetViews>
    <sheetView zoomScale="85" zoomScaleNormal="85" workbookViewId="0"/>
  </sheetViews>
  <sheetFormatPr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0" t="s">
        <v>987</v>
      </c>
      <c r="B1" s="20"/>
      <c r="C1" s="22" t="s">
        <v>16</v>
      </c>
    </row>
    <row r="2" spans="1:3" x14ac:dyDescent="0.25">
      <c r="B2" s="21"/>
      <c r="C2" s="21"/>
    </row>
    <row r="3" spans="1:3" x14ac:dyDescent="0.25">
      <c r="A3" s="103" t="s">
        <v>988</v>
      </c>
      <c r="B3" s="104"/>
      <c r="C3" s="21"/>
    </row>
    <row r="4" spans="1:3" x14ac:dyDescent="0.25">
      <c r="C4" s="21"/>
    </row>
    <row r="5" spans="1:3" ht="37.5" x14ac:dyDescent="0.25">
      <c r="A5" s="35" t="s">
        <v>27</v>
      </c>
      <c r="B5" s="35" t="s">
        <v>989</v>
      </c>
      <c r="C5" s="105" t="s">
        <v>990</v>
      </c>
    </row>
    <row r="6" spans="1:3" ht="402" customHeight="1" x14ac:dyDescent="0.25">
      <c r="A6" s="82" t="s">
        <v>991</v>
      </c>
      <c r="B6" s="38" t="s">
        <v>992</v>
      </c>
      <c r="C6" s="106" t="s">
        <v>993</v>
      </c>
    </row>
    <row r="7" spans="1:3" ht="127.5" customHeight="1" x14ac:dyDescent="0.25">
      <c r="A7" s="82" t="s">
        <v>994</v>
      </c>
      <c r="B7" s="38" t="s">
        <v>995</v>
      </c>
      <c r="C7" s="106" t="s">
        <v>996</v>
      </c>
    </row>
    <row r="8" spans="1:3" ht="75" x14ac:dyDescent="0.25">
      <c r="A8" s="82" t="s">
        <v>997</v>
      </c>
      <c r="B8" s="38" t="s">
        <v>998</v>
      </c>
      <c r="C8" s="106" t="s">
        <v>999</v>
      </c>
    </row>
    <row r="9" spans="1:3" ht="45" x14ac:dyDescent="0.25">
      <c r="A9" s="82" t="s">
        <v>1000</v>
      </c>
      <c r="B9" s="38" t="s">
        <v>1001</v>
      </c>
      <c r="C9" s="106" t="s">
        <v>1002</v>
      </c>
    </row>
    <row r="10" spans="1:3" ht="44.25" customHeight="1" x14ac:dyDescent="0.25">
      <c r="A10" s="82" t="s">
        <v>1003</v>
      </c>
      <c r="B10" s="38" t="s">
        <v>1004</v>
      </c>
      <c r="C10" s="106" t="s">
        <v>1005</v>
      </c>
    </row>
    <row r="11" spans="1:3" ht="54.75" customHeight="1" x14ac:dyDescent="0.25">
      <c r="A11" s="82" t="s">
        <v>1006</v>
      </c>
      <c r="B11" s="38" t="s">
        <v>1007</v>
      </c>
      <c r="C11" s="106" t="s">
        <v>1008</v>
      </c>
    </row>
    <row r="12" spans="1:3" ht="30" customHeight="1" x14ac:dyDescent="0.25">
      <c r="A12" s="82" t="s">
        <v>1009</v>
      </c>
      <c r="B12" s="38" t="s">
        <v>1010</v>
      </c>
      <c r="C12" s="106" t="s">
        <v>1011</v>
      </c>
    </row>
    <row r="13" spans="1:3" ht="93" customHeight="1" x14ac:dyDescent="0.25">
      <c r="A13" s="82" t="s">
        <v>1012</v>
      </c>
      <c r="B13" s="38" t="s">
        <v>1013</v>
      </c>
      <c r="C13" s="106" t="s">
        <v>1014</v>
      </c>
    </row>
    <row r="14" spans="1:3" ht="78.75" customHeight="1" x14ac:dyDescent="0.25">
      <c r="A14" s="82" t="s">
        <v>1015</v>
      </c>
      <c r="B14" s="38" t="s">
        <v>1016</v>
      </c>
      <c r="C14" s="106" t="s">
        <v>1017</v>
      </c>
    </row>
    <row r="15" spans="1:3" ht="23.25" customHeight="1" x14ac:dyDescent="0.25">
      <c r="A15" s="82" t="s">
        <v>1018</v>
      </c>
      <c r="B15" s="38" t="s">
        <v>1019</v>
      </c>
      <c r="C15" s="106" t="s">
        <v>1020</v>
      </c>
    </row>
    <row r="16" spans="1:3" ht="45" x14ac:dyDescent="0.25">
      <c r="A16" s="82" t="s">
        <v>1021</v>
      </c>
      <c r="B16" s="45" t="s">
        <v>1022</v>
      </c>
      <c r="C16" s="106" t="s">
        <v>1023</v>
      </c>
    </row>
    <row r="17" spans="1:3" ht="118.5" customHeight="1" x14ac:dyDescent="0.25">
      <c r="A17" s="82" t="s">
        <v>1024</v>
      </c>
      <c r="B17" s="45" t="s">
        <v>1025</v>
      </c>
      <c r="C17" s="106" t="s">
        <v>1026</v>
      </c>
    </row>
    <row r="18" spans="1:3" ht="28.5" customHeight="1" x14ac:dyDescent="0.25">
      <c r="A18" s="82" t="s">
        <v>1027</v>
      </c>
      <c r="B18" s="45" t="s">
        <v>1028</v>
      </c>
      <c r="C18" s="106" t="s">
        <v>1029</v>
      </c>
    </row>
    <row r="19" spans="1:3" ht="21" customHeight="1" outlineLevel="1" x14ac:dyDescent="0.25">
      <c r="A19" s="82" t="s">
        <v>1030</v>
      </c>
      <c r="B19" s="107" t="s">
        <v>1031</v>
      </c>
      <c r="C19" s="106" t="s">
        <v>1032</v>
      </c>
    </row>
    <row r="20" spans="1:3" ht="75" outlineLevel="1" x14ac:dyDescent="0.25">
      <c r="A20" s="82" t="s">
        <v>1033</v>
      </c>
      <c r="B20" s="101" t="s">
        <v>1034</v>
      </c>
      <c r="C20" s="106" t="s">
        <v>1035</v>
      </c>
    </row>
    <row r="21" spans="1:3" ht="30" outlineLevel="1" x14ac:dyDescent="0.25">
      <c r="A21" s="82" t="s">
        <v>1036</v>
      </c>
      <c r="B21" s="101" t="s">
        <v>1037</v>
      </c>
      <c r="C21" s="106" t="s">
        <v>1038</v>
      </c>
    </row>
    <row r="22" spans="1:3" outlineLevel="1" x14ac:dyDescent="0.25">
      <c r="A22" s="82" t="s">
        <v>1039</v>
      </c>
      <c r="B22" s="101"/>
      <c r="C22" s="24"/>
    </row>
    <row r="23" spans="1:3" outlineLevel="1" x14ac:dyDescent="0.25">
      <c r="A23" s="82" t="s">
        <v>1040</v>
      </c>
      <c r="B23" s="101"/>
      <c r="C23" s="24"/>
    </row>
    <row r="24" spans="1:3" ht="18.75" x14ac:dyDescent="0.25">
      <c r="A24" s="35"/>
      <c r="B24" s="35" t="s">
        <v>1041</v>
      </c>
      <c r="C24" s="105" t="s">
        <v>1042</v>
      </c>
    </row>
    <row r="25" spans="1:3" x14ac:dyDescent="0.25">
      <c r="A25" s="82" t="s">
        <v>1043</v>
      </c>
      <c r="B25" s="45" t="s">
        <v>1044</v>
      </c>
      <c r="C25" s="24" t="s">
        <v>69</v>
      </c>
    </row>
    <row r="26" spans="1:3" x14ac:dyDescent="0.25">
      <c r="A26" s="82" t="s">
        <v>1045</v>
      </c>
      <c r="B26" s="45" t="s">
        <v>1046</v>
      </c>
      <c r="C26" s="24" t="s">
        <v>116</v>
      </c>
    </row>
    <row r="27" spans="1:3" x14ac:dyDescent="0.25">
      <c r="A27" s="82" t="s">
        <v>1047</v>
      </c>
      <c r="B27" s="45" t="s">
        <v>1048</v>
      </c>
      <c r="C27" s="24" t="s">
        <v>1049</v>
      </c>
    </row>
    <row r="28" spans="1:3" outlineLevel="1" x14ac:dyDescent="0.25">
      <c r="A28" s="82" t="s">
        <v>1050</v>
      </c>
      <c r="B28" s="43"/>
      <c r="C28" s="24"/>
    </row>
    <row r="29" spans="1:3" outlineLevel="1" x14ac:dyDescent="0.25">
      <c r="A29" s="82" t="s">
        <v>1051</v>
      </c>
      <c r="B29" s="43"/>
      <c r="C29" s="24"/>
    </row>
    <row r="30" spans="1:3" outlineLevel="1" x14ac:dyDescent="0.25">
      <c r="A30" s="82" t="s">
        <v>1052</v>
      </c>
      <c r="B30" s="45"/>
      <c r="C30" s="24"/>
    </row>
    <row r="31" spans="1:3" ht="18.75" x14ac:dyDescent="0.25">
      <c r="A31" s="35"/>
      <c r="B31" s="35" t="s">
        <v>1053</v>
      </c>
      <c r="C31" s="105" t="s">
        <v>990</v>
      </c>
    </row>
    <row r="32" spans="1:3" ht="270.75" customHeight="1" x14ac:dyDescent="0.25">
      <c r="A32" s="82" t="s">
        <v>1054</v>
      </c>
      <c r="B32" s="38" t="s">
        <v>1055</v>
      </c>
      <c r="C32" s="106" t="s">
        <v>1056</v>
      </c>
    </row>
    <row r="33" spans="1:3" ht="252" customHeight="1" x14ac:dyDescent="0.25">
      <c r="A33" s="82" t="s">
        <v>1057</v>
      </c>
      <c r="B33" s="38" t="s">
        <v>1058</v>
      </c>
      <c r="C33" s="108" t="s">
        <v>1059</v>
      </c>
    </row>
    <row r="34" spans="1:3" x14ac:dyDescent="0.25">
      <c r="A34" s="82" t="s">
        <v>1060</v>
      </c>
      <c r="B34" s="43"/>
    </row>
    <row r="35" spans="1:3" x14ac:dyDescent="0.25">
      <c r="A35" s="82" t="s">
        <v>1061</v>
      </c>
      <c r="B35" s="43"/>
    </row>
    <row r="36" spans="1:3" x14ac:dyDescent="0.25">
      <c r="A36" s="82" t="s">
        <v>1062</v>
      </c>
      <c r="B36" s="43"/>
    </row>
    <row r="37" spans="1:3" x14ac:dyDescent="0.25">
      <c r="A37" s="82" t="s">
        <v>1063</v>
      </c>
      <c r="B37" s="43"/>
    </row>
    <row r="38" spans="1:3" ht="94.5" x14ac:dyDescent="0.25">
      <c r="B38" s="109" t="s">
        <v>1064</v>
      </c>
    </row>
    <row r="39" spans="1:3" x14ac:dyDescent="0.25">
      <c r="B39" s="43"/>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8"/>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0"/>
    </row>
    <row r="128" spans="2:2" x14ac:dyDescent="0.25">
      <c r="B128" s="110"/>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8"/>
    </row>
    <row r="246" spans="2:2" x14ac:dyDescent="0.25">
      <c r="B246" s="43"/>
    </row>
    <row r="247" spans="2:2" x14ac:dyDescent="0.25">
      <c r="B247" s="43"/>
    </row>
    <row r="250" spans="2:2" x14ac:dyDescent="0.25">
      <c r="B250" s="43"/>
    </row>
    <row r="266" spans="2:2" x14ac:dyDescent="0.25">
      <c r="B266" s="38"/>
    </row>
    <row r="296" spans="2:2" x14ac:dyDescent="0.25">
      <c r="B296" s="30"/>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0"/>
    </row>
    <row r="383" spans="2:2" x14ac:dyDescent="0.25">
      <c r="B383" s="111"/>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75A9-500E-4D6F-9CBC-C65A83CC16EA}">
  <sheetPr>
    <tabColor theme="4" tint="-0.249977111117893"/>
    <pageSetUpPr fitToPage="1"/>
  </sheetPr>
  <dimension ref="A1:R468"/>
  <sheetViews>
    <sheetView showRuler="0" topLeftCell="B1" zoomScale="55" zoomScaleNormal="55" zoomScalePageLayoutView="60" workbookViewId="0">
      <selection activeCell="B1" sqref="B1"/>
    </sheetView>
  </sheetViews>
  <sheetFormatPr defaultRowHeight="12.75" x14ac:dyDescent="0.2"/>
  <cols>
    <col min="1" max="1" width="6.42578125" style="112" hidden="1" customWidth="1"/>
    <col min="2" max="2" width="21.5703125" style="114" customWidth="1"/>
    <col min="3" max="3" width="8.42578125" style="114" customWidth="1"/>
    <col min="4" max="4" width="29.5703125" style="114" customWidth="1"/>
    <col min="5" max="5" width="34.42578125" style="114" customWidth="1"/>
    <col min="6" max="6" width="26.42578125" style="114" customWidth="1"/>
    <col min="7" max="7" width="24" style="114" customWidth="1"/>
    <col min="8" max="8" width="35.28515625" style="114" bestFit="1" customWidth="1"/>
    <col min="9" max="9" width="30.140625" style="114" customWidth="1"/>
    <col min="10" max="10" width="33.42578125" style="114" customWidth="1"/>
    <col min="11" max="11" width="28.42578125" style="114" customWidth="1"/>
    <col min="12" max="12" width="26.5703125" style="114" bestFit="1" customWidth="1"/>
    <col min="13" max="13" width="26.42578125" style="114" customWidth="1"/>
    <col min="14" max="14" width="8.85546875" style="114" hidden="1" customWidth="1"/>
    <col min="15" max="15" width="0" style="114" hidden="1" customWidth="1"/>
    <col min="16" max="16" width="11" style="114" bestFit="1" customWidth="1"/>
    <col min="17" max="18" width="22.140625" style="114" bestFit="1" customWidth="1"/>
    <col min="19" max="20" width="9.140625" style="114"/>
    <col min="21" max="21" width="9.140625" style="114" customWidth="1"/>
    <col min="22" max="254" width="9.140625" style="114"/>
    <col min="255" max="255" width="11.5703125" style="114" customWidth="1"/>
    <col min="256" max="256" width="20.5703125" style="114" customWidth="1"/>
    <col min="257" max="257" width="6" style="114" customWidth="1"/>
    <col min="258" max="258" width="20.5703125" style="114" customWidth="1"/>
    <col min="259" max="259" width="20.42578125" style="114" customWidth="1"/>
    <col min="260" max="260" width="21.5703125" style="114" customWidth="1"/>
    <col min="261" max="261" width="20.5703125" style="114" customWidth="1"/>
    <col min="262" max="262" width="22.5703125" style="114" bestFit="1" customWidth="1"/>
    <col min="263" max="263" width="24.140625" style="114" customWidth="1"/>
    <col min="264" max="264" width="27.140625" style="114" customWidth="1"/>
    <col min="265" max="265" width="20.5703125" style="114" customWidth="1"/>
    <col min="266" max="266" width="20.85546875" style="114" customWidth="1"/>
    <col min="267" max="267" width="20.42578125" style="114" customWidth="1"/>
    <col min="268" max="268" width="8.85546875" style="114" customWidth="1"/>
    <col min="269" max="269" width="9.140625" style="114"/>
    <col min="270" max="270" width="11" style="114" bestFit="1" customWidth="1"/>
    <col min="271" max="510" width="9.140625" style="114"/>
    <col min="511" max="511" width="11.5703125" style="114" customWidth="1"/>
    <col min="512" max="512" width="20.5703125" style="114" customWidth="1"/>
    <col min="513" max="513" width="6" style="114" customWidth="1"/>
    <col min="514" max="514" width="20.5703125" style="114" customWidth="1"/>
    <col min="515" max="515" width="20.42578125" style="114" customWidth="1"/>
    <col min="516" max="516" width="21.5703125" style="114" customWidth="1"/>
    <col min="517" max="517" width="20.5703125" style="114" customWidth="1"/>
    <col min="518" max="518" width="22.5703125" style="114" bestFit="1" customWidth="1"/>
    <col min="519" max="519" width="24.140625" style="114" customWidth="1"/>
    <col min="520" max="520" width="27.140625" style="114" customWidth="1"/>
    <col min="521" max="521" width="20.5703125" style="114" customWidth="1"/>
    <col min="522" max="522" width="20.85546875" style="114" customWidth="1"/>
    <col min="523" max="523" width="20.42578125" style="114" customWidth="1"/>
    <col min="524" max="524" width="8.85546875" style="114" customWidth="1"/>
    <col min="525" max="525" width="9.140625" style="114"/>
    <col min="526" max="526" width="11" style="114" bestFit="1" customWidth="1"/>
    <col min="527" max="766" width="9.140625" style="114"/>
    <col min="767" max="767" width="11.5703125" style="114" customWidth="1"/>
    <col min="768" max="768" width="20.5703125" style="114" customWidth="1"/>
    <col min="769" max="769" width="6" style="114" customWidth="1"/>
    <col min="770" max="770" width="20.5703125" style="114" customWidth="1"/>
    <col min="771" max="771" width="20.42578125" style="114" customWidth="1"/>
    <col min="772" max="772" width="21.5703125" style="114" customWidth="1"/>
    <col min="773" max="773" width="20.5703125" style="114" customWidth="1"/>
    <col min="774" max="774" width="22.5703125" style="114" bestFit="1" customWidth="1"/>
    <col min="775" max="775" width="24.140625" style="114" customWidth="1"/>
    <col min="776" max="776" width="27.140625" style="114" customWidth="1"/>
    <col min="777" max="777" width="20.5703125" style="114" customWidth="1"/>
    <col min="778" max="778" width="20.85546875" style="114" customWidth="1"/>
    <col min="779" max="779" width="20.42578125" style="114" customWidth="1"/>
    <col min="780" max="780" width="8.85546875" style="114" customWidth="1"/>
    <col min="781" max="781" width="9.140625" style="114"/>
    <col min="782" max="782" width="11" style="114" bestFit="1" customWidth="1"/>
    <col min="783" max="1022" width="9.140625" style="114"/>
    <col min="1023" max="1023" width="11.5703125" style="114" customWidth="1"/>
    <col min="1024" max="1024" width="20.5703125" style="114" customWidth="1"/>
    <col min="1025" max="1025" width="6" style="114" customWidth="1"/>
    <col min="1026" max="1026" width="20.5703125" style="114" customWidth="1"/>
    <col min="1027" max="1027" width="20.42578125" style="114" customWidth="1"/>
    <col min="1028" max="1028" width="21.5703125" style="114" customWidth="1"/>
    <col min="1029" max="1029" width="20.5703125" style="114" customWidth="1"/>
    <col min="1030" max="1030" width="22.5703125" style="114" bestFit="1" customWidth="1"/>
    <col min="1031" max="1031" width="24.140625" style="114" customWidth="1"/>
    <col min="1032" max="1032" width="27.140625" style="114" customWidth="1"/>
    <col min="1033" max="1033" width="20.5703125" style="114" customWidth="1"/>
    <col min="1034" max="1034" width="20.85546875" style="114" customWidth="1"/>
    <col min="1035" max="1035" width="20.42578125" style="114" customWidth="1"/>
    <col min="1036" max="1036" width="8.85546875" style="114" customWidth="1"/>
    <col min="1037" max="1037" width="9.140625" style="114"/>
    <col min="1038" max="1038" width="11" style="114" bestFit="1" customWidth="1"/>
    <col min="1039" max="1278" width="9.140625" style="114"/>
    <col min="1279" max="1279" width="11.5703125" style="114" customWidth="1"/>
    <col min="1280" max="1280" width="20.5703125" style="114" customWidth="1"/>
    <col min="1281" max="1281" width="6" style="114" customWidth="1"/>
    <col min="1282" max="1282" width="20.5703125" style="114" customWidth="1"/>
    <col min="1283" max="1283" width="20.42578125" style="114" customWidth="1"/>
    <col min="1284" max="1284" width="21.5703125" style="114" customWidth="1"/>
    <col min="1285" max="1285" width="20.5703125" style="114" customWidth="1"/>
    <col min="1286" max="1286" width="22.5703125" style="114" bestFit="1" customWidth="1"/>
    <col min="1287" max="1287" width="24.140625" style="114" customWidth="1"/>
    <col min="1288" max="1288" width="27.140625" style="114" customWidth="1"/>
    <col min="1289" max="1289" width="20.5703125" style="114" customWidth="1"/>
    <col min="1290" max="1290" width="20.85546875" style="114" customWidth="1"/>
    <col min="1291" max="1291" width="20.42578125" style="114" customWidth="1"/>
    <col min="1292" max="1292" width="8.85546875" style="114" customWidth="1"/>
    <col min="1293" max="1293" width="9.140625" style="114"/>
    <col min="1294" max="1294" width="11" style="114" bestFit="1" customWidth="1"/>
    <col min="1295" max="1534" width="9.140625" style="114"/>
    <col min="1535" max="1535" width="11.5703125" style="114" customWidth="1"/>
    <col min="1536" max="1536" width="20.5703125" style="114" customWidth="1"/>
    <col min="1537" max="1537" width="6" style="114" customWidth="1"/>
    <col min="1538" max="1538" width="20.5703125" style="114" customWidth="1"/>
    <col min="1539" max="1539" width="20.42578125" style="114" customWidth="1"/>
    <col min="1540" max="1540" width="21.5703125" style="114" customWidth="1"/>
    <col min="1541" max="1541" width="20.5703125" style="114" customWidth="1"/>
    <col min="1542" max="1542" width="22.5703125" style="114" bestFit="1" customWidth="1"/>
    <col min="1543" max="1543" width="24.140625" style="114" customWidth="1"/>
    <col min="1544" max="1544" width="27.140625" style="114" customWidth="1"/>
    <col min="1545" max="1545" width="20.5703125" style="114" customWidth="1"/>
    <col min="1546" max="1546" width="20.85546875" style="114" customWidth="1"/>
    <col min="1547" max="1547" width="20.42578125" style="114" customWidth="1"/>
    <col min="1548" max="1548" width="8.85546875" style="114" customWidth="1"/>
    <col min="1549" max="1549" width="9.140625" style="114"/>
    <col min="1550" max="1550" width="11" style="114" bestFit="1" customWidth="1"/>
    <col min="1551" max="1790" width="9.140625" style="114"/>
    <col min="1791" max="1791" width="11.5703125" style="114" customWidth="1"/>
    <col min="1792" max="1792" width="20.5703125" style="114" customWidth="1"/>
    <col min="1793" max="1793" width="6" style="114" customWidth="1"/>
    <col min="1794" max="1794" width="20.5703125" style="114" customWidth="1"/>
    <col min="1795" max="1795" width="20.42578125" style="114" customWidth="1"/>
    <col min="1796" max="1796" width="21.5703125" style="114" customWidth="1"/>
    <col min="1797" max="1797" width="20.5703125" style="114" customWidth="1"/>
    <col min="1798" max="1798" width="22.5703125" style="114" bestFit="1" customWidth="1"/>
    <col min="1799" max="1799" width="24.140625" style="114" customWidth="1"/>
    <col min="1800" max="1800" width="27.140625" style="114" customWidth="1"/>
    <col min="1801" max="1801" width="20.5703125" style="114" customWidth="1"/>
    <col min="1802" max="1802" width="20.85546875" style="114" customWidth="1"/>
    <col min="1803" max="1803" width="20.42578125" style="114" customWidth="1"/>
    <col min="1804" max="1804" width="8.85546875" style="114" customWidth="1"/>
    <col min="1805" max="1805" width="9.140625" style="114"/>
    <col min="1806" max="1806" width="11" style="114" bestFit="1" customWidth="1"/>
    <col min="1807" max="2046" width="9.140625" style="114"/>
    <col min="2047" max="2047" width="11.5703125" style="114" customWidth="1"/>
    <col min="2048" max="2048" width="20.5703125" style="114" customWidth="1"/>
    <col min="2049" max="2049" width="6" style="114" customWidth="1"/>
    <col min="2050" max="2050" width="20.5703125" style="114" customWidth="1"/>
    <col min="2051" max="2051" width="20.42578125" style="114" customWidth="1"/>
    <col min="2052" max="2052" width="21.5703125" style="114" customWidth="1"/>
    <col min="2053" max="2053" width="20.5703125" style="114" customWidth="1"/>
    <col min="2054" max="2054" width="22.5703125" style="114" bestFit="1" customWidth="1"/>
    <col min="2055" max="2055" width="24.140625" style="114" customWidth="1"/>
    <col min="2056" max="2056" width="27.140625" style="114" customWidth="1"/>
    <col min="2057" max="2057" width="20.5703125" style="114" customWidth="1"/>
    <col min="2058" max="2058" width="20.85546875" style="114" customWidth="1"/>
    <col min="2059" max="2059" width="20.42578125" style="114" customWidth="1"/>
    <col min="2060" max="2060" width="8.85546875" style="114" customWidth="1"/>
    <col min="2061" max="2061" width="9.140625" style="114"/>
    <col min="2062" max="2062" width="11" style="114" bestFit="1" customWidth="1"/>
    <col min="2063" max="2302" width="9.140625" style="114"/>
    <col min="2303" max="2303" width="11.5703125" style="114" customWidth="1"/>
    <col min="2304" max="2304" width="20.5703125" style="114" customWidth="1"/>
    <col min="2305" max="2305" width="6" style="114" customWidth="1"/>
    <col min="2306" max="2306" width="20.5703125" style="114" customWidth="1"/>
    <col min="2307" max="2307" width="20.42578125" style="114" customWidth="1"/>
    <col min="2308" max="2308" width="21.5703125" style="114" customWidth="1"/>
    <col min="2309" max="2309" width="20.5703125" style="114" customWidth="1"/>
    <col min="2310" max="2310" width="22.5703125" style="114" bestFit="1" customWidth="1"/>
    <col min="2311" max="2311" width="24.140625" style="114" customWidth="1"/>
    <col min="2312" max="2312" width="27.140625" style="114" customWidth="1"/>
    <col min="2313" max="2313" width="20.5703125" style="114" customWidth="1"/>
    <col min="2314" max="2314" width="20.85546875" style="114" customWidth="1"/>
    <col min="2315" max="2315" width="20.42578125" style="114" customWidth="1"/>
    <col min="2316" max="2316" width="8.85546875" style="114" customWidth="1"/>
    <col min="2317" max="2317" width="9.140625" style="114"/>
    <col min="2318" max="2318" width="11" style="114" bestFit="1" customWidth="1"/>
    <col min="2319" max="2558" width="9.140625" style="114"/>
    <col min="2559" max="2559" width="11.5703125" style="114" customWidth="1"/>
    <col min="2560" max="2560" width="20.5703125" style="114" customWidth="1"/>
    <col min="2561" max="2561" width="6" style="114" customWidth="1"/>
    <col min="2562" max="2562" width="20.5703125" style="114" customWidth="1"/>
    <col min="2563" max="2563" width="20.42578125" style="114" customWidth="1"/>
    <col min="2564" max="2564" width="21.5703125" style="114" customWidth="1"/>
    <col min="2565" max="2565" width="20.5703125" style="114" customWidth="1"/>
    <col min="2566" max="2566" width="22.5703125" style="114" bestFit="1" customWidth="1"/>
    <col min="2567" max="2567" width="24.140625" style="114" customWidth="1"/>
    <col min="2568" max="2568" width="27.140625" style="114" customWidth="1"/>
    <col min="2569" max="2569" width="20.5703125" style="114" customWidth="1"/>
    <col min="2570" max="2570" width="20.85546875" style="114" customWidth="1"/>
    <col min="2571" max="2571" width="20.42578125" style="114" customWidth="1"/>
    <col min="2572" max="2572" width="8.85546875" style="114" customWidth="1"/>
    <col min="2573" max="2573" width="9.140625" style="114"/>
    <col min="2574" max="2574" width="11" style="114" bestFit="1" customWidth="1"/>
    <col min="2575" max="2814" width="9.140625" style="114"/>
    <col min="2815" max="2815" width="11.5703125" style="114" customWidth="1"/>
    <col min="2816" max="2816" width="20.5703125" style="114" customWidth="1"/>
    <col min="2817" max="2817" width="6" style="114" customWidth="1"/>
    <col min="2818" max="2818" width="20.5703125" style="114" customWidth="1"/>
    <col min="2819" max="2819" width="20.42578125" style="114" customWidth="1"/>
    <col min="2820" max="2820" width="21.5703125" style="114" customWidth="1"/>
    <col min="2821" max="2821" width="20.5703125" style="114" customWidth="1"/>
    <col min="2822" max="2822" width="22.5703125" style="114" bestFit="1" customWidth="1"/>
    <col min="2823" max="2823" width="24.140625" style="114" customWidth="1"/>
    <col min="2824" max="2824" width="27.140625" style="114" customWidth="1"/>
    <col min="2825" max="2825" width="20.5703125" style="114" customWidth="1"/>
    <col min="2826" max="2826" width="20.85546875" style="114" customWidth="1"/>
    <col min="2827" max="2827" width="20.42578125" style="114" customWidth="1"/>
    <col min="2828" max="2828" width="8.85546875" style="114" customWidth="1"/>
    <col min="2829" max="2829" width="9.140625" style="114"/>
    <col min="2830" max="2830" width="11" style="114" bestFit="1" customWidth="1"/>
    <col min="2831" max="3070" width="9.140625" style="114"/>
    <col min="3071" max="3071" width="11.5703125" style="114" customWidth="1"/>
    <col min="3072" max="3072" width="20.5703125" style="114" customWidth="1"/>
    <col min="3073" max="3073" width="6" style="114" customWidth="1"/>
    <col min="3074" max="3074" width="20.5703125" style="114" customWidth="1"/>
    <col min="3075" max="3075" width="20.42578125" style="114" customWidth="1"/>
    <col min="3076" max="3076" width="21.5703125" style="114" customWidth="1"/>
    <col min="3077" max="3077" width="20.5703125" style="114" customWidth="1"/>
    <col min="3078" max="3078" width="22.5703125" style="114" bestFit="1" customWidth="1"/>
    <col min="3079" max="3079" width="24.140625" style="114" customWidth="1"/>
    <col min="3080" max="3080" width="27.140625" style="114" customWidth="1"/>
    <col min="3081" max="3081" width="20.5703125" style="114" customWidth="1"/>
    <col min="3082" max="3082" width="20.85546875" style="114" customWidth="1"/>
    <col min="3083" max="3083" width="20.42578125" style="114" customWidth="1"/>
    <col min="3084" max="3084" width="8.85546875" style="114" customWidth="1"/>
    <col min="3085" max="3085" width="9.140625" style="114"/>
    <col min="3086" max="3086" width="11" style="114" bestFit="1" customWidth="1"/>
    <col min="3087" max="3326" width="9.140625" style="114"/>
    <col min="3327" max="3327" width="11.5703125" style="114" customWidth="1"/>
    <col min="3328" max="3328" width="20.5703125" style="114" customWidth="1"/>
    <col min="3329" max="3329" width="6" style="114" customWidth="1"/>
    <col min="3330" max="3330" width="20.5703125" style="114" customWidth="1"/>
    <col min="3331" max="3331" width="20.42578125" style="114" customWidth="1"/>
    <col min="3332" max="3332" width="21.5703125" style="114" customWidth="1"/>
    <col min="3333" max="3333" width="20.5703125" style="114" customWidth="1"/>
    <col min="3334" max="3334" width="22.5703125" style="114" bestFit="1" customWidth="1"/>
    <col min="3335" max="3335" width="24.140625" style="114" customWidth="1"/>
    <col min="3336" max="3336" width="27.140625" style="114" customWidth="1"/>
    <col min="3337" max="3337" width="20.5703125" style="114" customWidth="1"/>
    <col min="3338" max="3338" width="20.85546875" style="114" customWidth="1"/>
    <col min="3339" max="3339" width="20.42578125" style="114" customWidth="1"/>
    <col min="3340" max="3340" width="8.85546875" style="114" customWidth="1"/>
    <col min="3341" max="3341" width="9.140625" style="114"/>
    <col min="3342" max="3342" width="11" style="114" bestFit="1" customWidth="1"/>
    <col min="3343" max="3582" width="9.140625" style="114"/>
    <col min="3583" max="3583" width="11.5703125" style="114" customWidth="1"/>
    <col min="3584" max="3584" width="20.5703125" style="114" customWidth="1"/>
    <col min="3585" max="3585" width="6" style="114" customWidth="1"/>
    <col min="3586" max="3586" width="20.5703125" style="114" customWidth="1"/>
    <col min="3587" max="3587" width="20.42578125" style="114" customWidth="1"/>
    <col min="3588" max="3588" width="21.5703125" style="114" customWidth="1"/>
    <col min="3589" max="3589" width="20.5703125" style="114" customWidth="1"/>
    <col min="3590" max="3590" width="22.5703125" style="114" bestFit="1" customWidth="1"/>
    <col min="3591" max="3591" width="24.140625" style="114" customWidth="1"/>
    <col min="3592" max="3592" width="27.140625" style="114" customWidth="1"/>
    <col min="3593" max="3593" width="20.5703125" style="114" customWidth="1"/>
    <col min="3594" max="3594" width="20.85546875" style="114" customWidth="1"/>
    <col min="3595" max="3595" width="20.42578125" style="114" customWidth="1"/>
    <col min="3596" max="3596" width="8.85546875" style="114" customWidth="1"/>
    <col min="3597" max="3597" width="9.140625" style="114"/>
    <col min="3598" max="3598" width="11" style="114" bestFit="1" customWidth="1"/>
    <col min="3599" max="3838" width="9.140625" style="114"/>
    <col min="3839" max="3839" width="11.5703125" style="114" customWidth="1"/>
    <col min="3840" max="3840" width="20.5703125" style="114" customWidth="1"/>
    <col min="3841" max="3841" width="6" style="114" customWidth="1"/>
    <col min="3842" max="3842" width="20.5703125" style="114" customWidth="1"/>
    <col min="3843" max="3843" width="20.42578125" style="114" customWidth="1"/>
    <col min="3844" max="3844" width="21.5703125" style="114" customWidth="1"/>
    <col min="3845" max="3845" width="20.5703125" style="114" customWidth="1"/>
    <col min="3846" max="3846" width="22.5703125" style="114" bestFit="1" customWidth="1"/>
    <col min="3847" max="3847" width="24.140625" style="114" customWidth="1"/>
    <col min="3848" max="3848" width="27.140625" style="114" customWidth="1"/>
    <col min="3849" max="3849" width="20.5703125" style="114" customWidth="1"/>
    <col min="3850" max="3850" width="20.85546875" style="114" customWidth="1"/>
    <col min="3851" max="3851" width="20.42578125" style="114" customWidth="1"/>
    <col min="3852" max="3852" width="8.85546875" style="114" customWidth="1"/>
    <col min="3853" max="3853" width="9.140625" style="114"/>
    <col min="3854" max="3854" width="11" style="114" bestFit="1" customWidth="1"/>
    <col min="3855" max="4094" width="9.140625" style="114"/>
    <col min="4095" max="4095" width="11.5703125" style="114" customWidth="1"/>
    <col min="4096" max="4096" width="20.5703125" style="114" customWidth="1"/>
    <col min="4097" max="4097" width="6" style="114" customWidth="1"/>
    <col min="4098" max="4098" width="20.5703125" style="114" customWidth="1"/>
    <col min="4099" max="4099" width="20.42578125" style="114" customWidth="1"/>
    <col min="4100" max="4100" width="21.5703125" style="114" customWidth="1"/>
    <col min="4101" max="4101" width="20.5703125" style="114" customWidth="1"/>
    <col min="4102" max="4102" width="22.5703125" style="114" bestFit="1" customWidth="1"/>
    <col min="4103" max="4103" width="24.140625" style="114" customWidth="1"/>
    <col min="4104" max="4104" width="27.140625" style="114" customWidth="1"/>
    <col min="4105" max="4105" width="20.5703125" style="114" customWidth="1"/>
    <col min="4106" max="4106" width="20.85546875" style="114" customWidth="1"/>
    <col min="4107" max="4107" width="20.42578125" style="114" customWidth="1"/>
    <col min="4108" max="4108" width="8.85546875" style="114" customWidth="1"/>
    <col min="4109" max="4109" width="9.140625" style="114"/>
    <col min="4110" max="4110" width="11" style="114" bestFit="1" customWidth="1"/>
    <col min="4111" max="4350" width="9.140625" style="114"/>
    <col min="4351" max="4351" width="11.5703125" style="114" customWidth="1"/>
    <col min="4352" max="4352" width="20.5703125" style="114" customWidth="1"/>
    <col min="4353" max="4353" width="6" style="114" customWidth="1"/>
    <col min="4354" max="4354" width="20.5703125" style="114" customWidth="1"/>
    <col min="4355" max="4355" width="20.42578125" style="114" customWidth="1"/>
    <col min="4356" max="4356" width="21.5703125" style="114" customWidth="1"/>
    <col min="4357" max="4357" width="20.5703125" style="114" customWidth="1"/>
    <col min="4358" max="4358" width="22.5703125" style="114" bestFit="1" customWidth="1"/>
    <col min="4359" max="4359" width="24.140625" style="114" customWidth="1"/>
    <col min="4360" max="4360" width="27.140625" style="114" customWidth="1"/>
    <col min="4361" max="4361" width="20.5703125" style="114" customWidth="1"/>
    <col min="4362" max="4362" width="20.85546875" style="114" customWidth="1"/>
    <col min="4363" max="4363" width="20.42578125" style="114" customWidth="1"/>
    <col min="4364" max="4364" width="8.85546875" style="114" customWidth="1"/>
    <col min="4365" max="4365" width="9.140625" style="114"/>
    <col min="4366" max="4366" width="11" style="114" bestFit="1" customWidth="1"/>
    <col min="4367" max="4606" width="9.140625" style="114"/>
    <col min="4607" max="4607" width="11.5703125" style="114" customWidth="1"/>
    <col min="4608" max="4608" width="20.5703125" style="114" customWidth="1"/>
    <col min="4609" max="4609" width="6" style="114" customWidth="1"/>
    <col min="4610" max="4610" width="20.5703125" style="114" customWidth="1"/>
    <col min="4611" max="4611" width="20.42578125" style="114" customWidth="1"/>
    <col min="4612" max="4612" width="21.5703125" style="114" customWidth="1"/>
    <col min="4613" max="4613" width="20.5703125" style="114" customWidth="1"/>
    <col min="4614" max="4614" width="22.5703125" style="114" bestFit="1" customWidth="1"/>
    <col min="4615" max="4615" width="24.140625" style="114" customWidth="1"/>
    <col min="4616" max="4616" width="27.140625" style="114" customWidth="1"/>
    <col min="4617" max="4617" width="20.5703125" style="114" customWidth="1"/>
    <col min="4618" max="4618" width="20.85546875" style="114" customWidth="1"/>
    <col min="4619" max="4619" width="20.42578125" style="114" customWidth="1"/>
    <col min="4620" max="4620" width="8.85546875" style="114" customWidth="1"/>
    <col min="4621" max="4621" width="9.140625" style="114"/>
    <col min="4622" max="4622" width="11" style="114" bestFit="1" customWidth="1"/>
    <col min="4623" max="4862" width="9.140625" style="114"/>
    <col min="4863" max="4863" width="11.5703125" style="114" customWidth="1"/>
    <col min="4864" max="4864" width="20.5703125" style="114" customWidth="1"/>
    <col min="4865" max="4865" width="6" style="114" customWidth="1"/>
    <col min="4866" max="4866" width="20.5703125" style="114" customWidth="1"/>
    <col min="4867" max="4867" width="20.42578125" style="114" customWidth="1"/>
    <col min="4868" max="4868" width="21.5703125" style="114" customWidth="1"/>
    <col min="4869" max="4869" width="20.5703125" style="114" customWidth="1"/>
    <col min="4870" max="4870" width="22.5703125" style="114" bestFit="1" customWidth="1"/>
    <col min="4871" max="4871" width="24.140625" style="114" customWidth="1"/>
    <col min="4872" max="4872" width="27.140625" style="114" customWidth="1"/>
    <col min="4873" max="4873" width="20.5703125" style="114" customWidth="1"/>
    <col min="4874" max="4874" width="20.85546875" style="114" customWidth="1"/>
    <col min="4875" max="4875" width="20.42578125" style="114" customWidth="1"/>
    <col min="4876" max="4876" width="8.85546875" style="114" customWidth="1"/>
    <col min="4877" max="4877" width="9.140625" style="114"/>
    <col min="4878" max="4878" width="11" style="114" bestFit="1" customWidth="1"/>
    <col min="4879" max="5118" width="9.140625" style="114"/>
    <col min="5119" max="5119" width="11.5703125" style="114" customWidth="1"/>
    <col min="5120" max="5120" width="20.5703125" style="114" customWidth="1"/>
    <col min="5121" max="5121" width="6" style="114" customWidth="1"/>
    <col min="5122" max="5122" width="20.5703125" style="114" customWidth="1"/>
    <col min="5123" max="5123" width="20.42578125" style="114" customWidth="1"/>
    <col min="5124" max="5124" width="21.5703125" style="114" customWidth="1"/>
    <col min="5125" max="5125" width="20.5703125" style="114" customWidth="1"/>
    <col min="5126" max="5126" width="22.5703125" style="114" bestFit="1" customWidth="1"/>
    <col min="5127" max="5127" width="24.140625" style="114" customWidth="1"/>
    <col min="5128" max="5128" width="27.140625" style="114" customWidth="1"/>
    <col min="5129" max="5129" width="20.5703125" style="114" customWidth="1"/>
    <col min="5130" max="5130" width="20.85546875" style="114" customWidth="1"/>
    <col min="5131" max="5131" width="20.42578125" style="114" customWidth="1"/>
    <col min="5132" max="5132" width="8.85546875" style="114" customWidth="1"/>
    <col min="5133" max="5133" width="9.140625" style="114"/>
    <col min="5134" max="5134" width="11" style="114" bestFit="1" customWidth="1"/>
    <col min="5135" max="5374" width="9.140625" style="114"/>
    <col min="5375" max="5375" width="11.5703125" style="114" customWidth="1"/>
    <col min="5376" max="5376" width="20.5703125" style="114" customWidth="1"/>
    <col min="5377" max="5377" width="6" style="114" customWidth="1"/>
    <col min="5378" max="5378" width="20.5703125" style="114" customWidth="1"/>
    <col min="5379" max="5379" width="20.42578125" style="114" customWidth="1"/>
    <col min="5380" max="5380" width="21.5703125" style="114" customWidth="1"/>
    <col min="5381" max="5381" width="20.5703125" style="114" customWidth="1"/>
    <col min="5382" max="5382" width="22.5703125" style="114" bestFit="1" customWidth="1"/>
    <col min="5383" max="5383" width="24.140625" style="114" customWidth="1"/>
    <col min="5384" max="5384" width="27.140625" style="114" customWidth="1"/>
    <col min="5385" max="5385" width="20.5703125" style="114" customWidth="1"/>
    <col min="5386" max="5386" width="20.85546875" style="114" customWidth="1"/>
    <col min="5387" max="5387" width="20.42578125" style="114" customWidth="1"/>
    <col min="5388" max="5388" width="8.85546875" style="114" customWidth="1"/>
    <col min="5389" max="5389" width="9.140625" style="114"/>
    <col min="5390" max="5390" width="11" style="114" bestFit="1" customWidth="1"/>
    <col min="5391" max="5630" width="9.140625" style="114"/>
    <col min="5631" max="5631" width="11.5703125" style="114" customWidth="1"/>
    <col min="5632" max="5632" width="20.5703125" style="114" customWidth="1"/>
    <col min="5633" max="5633" width="6" style="114" customWidth="1"/>
    <col min="5634" max="5634" width="20.5703125" style="114" customWidth="1"/>
    <col min="5635" max="5635" width="20.42578125" style="114" customWidth="1"/>
    <col min="5636" max="5636" width="21.5703125" style="114" customWidth="1"/>
    <col min="5637" max="5637" width="20.5703125" style="114" customWidth="1"/>
    <col min="5638" max="5638" width="22.5703125" style="114" bestFit="1" customWidth="1"/>
    <col min="5639" max="5639" width="24.140625" style="114" customWidth="1"/>
    <col min="5640" max="5640" width="27.140625" style="114" customWidth="1"/>
    <col min="5641" max="5641" width="20.5703125" style="114" customWidth="1"/>
    <col min="5642" max="5642" width="20.85546875" style="114" customWidth="1"/>
    <col min="5643" max="5643" width="20.42578125" style="114" customWidth="1"/>
    <col min="5644" max="5644" width="8.85546875" style="114" customWidth="1"/>
    <col min="5645" max="5645" width="9.140625" style="114"/>
    <col min="5646" max="5646" width="11" style="114" bestFit="1" customWidth="1"/>
    <col min="5647" max="5886" width="9.140625" style="114"/>
    <col min="5887" max="5887" width="11.5703125" style="114" customWidth="1"/>
    <col min="5888" max="5888" width="20.5703125" style="114" customWidth="1"/>
    <col min="5889" max="5889" width="6" style="114" customWidth="1"/>
    <col min="5890" max="5890" width="20.5703125" style="114" customWidth="1"/>
    <col min="5891" max="5891" width="20.42578125" style="114" customWidth="1"/>
    <col min="5892" max="5892" width="21.5703125" style="114" customWidth="1"/>
    <col min="5893" max="5893" width="20.5703125" style="114" customWidth="1"/>
    <col min="5894" max="5894" width="22.5703125" style="114" bestFit="1" customWidth="1"/>
    <col min="5895" max="5895" width="24.140625" style="114" customWidth="1"/>
    <col min="5896" max="5896" width="27.140625" style="114" customWidth="1"/>
    <col min="5897" max="5897" width="20.5703125" style="114" customWidth="1"/>
    <col min="5898" max="5898" width="20.85546875" style="114" customWidth="1"/>
    <col min="5899" max="5899" width="20.42578125" style="114" customWidth="1"/>
    <col min="5900" max="5900" width="8.85546875" style="114" customWidth="1"/>
    <col min="5901" max="5901" width="9.140625" style="114"/>
    <col min="5902" max="5902" width="11" style="114" bestFit="1" customWidth="1"/>
    <col min="5903" max="6142" width="9.140625" style="114"/>
    <col min="6143" max="6143" width="11.5703125" style="114" customWidth="1"/>
    <col min="6144" max="6144" width="20.5703125" style="114" customWidth="1"/>
    <col min="6145" max="6145" width="6" style="114" customWidth="1"/>
    <col min="6146" max="6146" width="20.5703125" style="114" customWidth="1"/>
    <col min="6147" max="6147" width="20.42578125" style="114" customWidth="1"/>
    <col min="6148" max="6148" width="21.5703125" style="114" customWidth="1"/>
    <col min="6149" max="6149" width="20.5703125" style="114" customWidth="1"/>
    <col min="6150" max="6150" width="22.5703125" style="114" bestFit="1" customWidth="1"/>
    <col min="6151" max="6151" width="24.140625" style="114" customWidth="1"/>
    <col min="6152" max="6152" width="27.140625" style="114" customWidth="1"/>
    <col min="6153" max="6153" width="20.5703125" style="114" customWidth="1"/>
    <col min="6154" max="6154" width="20.85546875" style="114" customWidth="1"/>
    <col min="6155" max="6155" width="20.42578125" style="114" customWidth="1"/>
    <col min="6156" max="6156" width="8.85546875" style="114" customWidth="1"/>
    <col min="6157" max="6157" width="9.140625" style="114"/>
    <col min="6158" max="6158" width="11" style="114" bestFit="1" customWidth="1"/>
    <col min="6159" max="6398" width="9.140625" style="114"/>
    <col min="6399" max="6399" width="11.5703125" style="114" customWidth="1"/>
    <col min="6400" max="6400" width="20.5703125" style="114" customWidth="1"/>
    <col min="6401" max="6401" width="6" style="114" customWidth="1"/>
    <col min="6402" max="6402" width="20.5703125" style="114" customWidth="1"/>
    <col min="6403" max="6403" width="20.42578125" style="114" customWidth="1"/>
    <col min="6404" max="6404" width="21.5703125" style="114" customWidth="1"/>
    <col min="6405" max="6405" width="20.5703125" style="114" customWidth="1"/>
    <col min="6406" max="6406" width="22.5703125" style="114" bestFit="1" customWidth="1"/>
    <col min="6407" max="6407" width="24.140625" style="114" customWidth="1"/>
    <col min="6408" max="6408" width="27.140625" style="114" customWidth="1"/>
    <col min="6409" max="6409" width="20.5703125" style="114" customWidth="1"/>
    <col min="6410" max="6410" width="20.85546875" style="114" customWidth="1"/>
    <col min="6411" max="6411" width="20.42578125" style="114" customWidth="1"/>
    <col min="6412" max="6412" width="8.85546875" style="114" customWidth="1"/>
    <col min="6413" max="6413" width="9.140625" style="114"/>
    <col min="6414" max="6414" width="11" style="114" bestFit="1" customWidth="1"/>
    <col min="6415" max="6654" width="9.140625" style="114"/>
    <col min="6655" max="6655" width="11.5703125" style="114" customWidth="1"/>
    <col min="6656" max="6656" width="20.5703125" style="114" customWidth="1"/>
    <col min="6657" max="6657" width="6" style="114" customWidth="1"/>
    <col min="6658" max="6658" width="20.5703125" style="114" customWidth="1"/>
    <col min="6659" max="6659" width="20.42578125" style="114" customWidth="1"/>
    <col min="6660" max="6660" width="21.5703125" style="114" customWidth="1"/>
    <col min="6661" max="6661" width="20.5703125" style="114" customWidth="1"/>
    <col min="6662" max="6662" width="22.5703125" style="114" bestFit="1" customWidth="1"/>
    <col min="6663" max="6663" width="24.140625" style="114" customWidth="1"/>
    <col min="6664" max="6664" width="27.140625" style="114" customWidth="1"/>
    <col min="6665" max="6665" width="20.5703125" style="114" customWidth="1"/>
    <col min="6666" max="6666" width="20.85546875" style="114" customWidth="1"/>
    <col min="6667" max="6667" width="20.42578125" style="114" customWidth="1"/>
    <col min="6668" max="6668" width="8.85546875" style="114" customWidth="1"/>
    <col min="6669" max="6669" width="9.140625" style="114"/>
    <col min="6670" max="6670" width="11" style="114" bestFit="1" customWidth="1"/>
    <col min="6671" max="6910" width="9.140625" style="114"/>
    <col min="6911" max="6911" width="11.5703125" style="114" customWidth="1"/>
    <col min="6912" max="6912" width="20.5703125" style="114" customWidth="1"/>
    <col min="6913" max="6913" width="6" style="114" customWidth="1"/>
    <col min="6914" max="6914" width="20.5703125" style="114" customWidth="1"/>
    <col min="6915" max="6915" width="20.42578125" style="114" customWidth="1"/>
    <col min="6916" max="6916" width="21.5703125" style="114" customWidth="1"/>
    <col min="6917" max="6917" width="20.5703125" style="114" customWidth="1"/>
    <col min="6918" max="6918" width="22.5703125" style="114" bestFit="1" customWidth="1"/>
    <col min="6919" max="6919" width="24.140625" style="114" customWidth="1"/>
    <col min="6920" max="6920" width="27.140625" style="114" customWidth="1"/>
    <col min="6921" max="6921" width="20.5703125" style="114" customWidth="1"/>
    <col min="6922" max="6922" width="20.85546875" style="114" customWidth="1"/>
    <col min="6923" max="6923" width="20.42578125" style="114" customWidth="1"/>
    <col min="6924" max="6924" width="8.85546875" style="114" customWidth="1"/>
    <col min="6925" max="6925" width="9.140625" style="114"/>
    <col min="6926" max="6926" width="11" style="114" bestFit="1" customWidth="1"/>
    <col min="6927" max="7166" width="9.140625" style="114"/>
    <col min="7167" max="7167" width="11.5703125" style="114" customWidth="1"/>
    <col min="7168" max="7168" width="20.5703125" style="114" customWidth="1"/>
    <col min="7169" max="7169" width="6" style="114" customWidth="1"/>
    <col min="7170" max="7170" width="20.5703125" style="114" customWidth="1"/>
    <col min="7171" max="7171" width="20.42578125" style="114" customWidth="1"/>
    <col min="7172" max="7172" width="21.5703125" style="114" customWidth="1"/>
    <col min="7173" max="7173" width="20.5703125" style="114" customWidth="1"/>
    <col min="7174" max="7174" width="22.5703125" style="114" bestFit="1" customWidth="1"/>
    <col min="7175" max="7175" width="24.140625" style="114" customWidth="1"/>
    <col min="7176" max="7176" width="27.140625" style="114" customWidth="1"/>
    <col min="7177" max="7177" width="20.5703125" style="114" customWidth="1"/>
    <col min="7178" max="7178" width="20.85546875" style="114" customWidth="1"/>
    <col min="7179" max="7179" width="20.42578125" style="114" customWidth="1"/>
    <col min="7180" max="7180" width="8.85546875" style="114" customWidth="1"/>
    <col min="7181" max="7181" width="9.140625" style="114"/>
    <col min="7182" max="7182" width="11" style="114" bestFit="1" customWidth="1"/>
    <col min="7183" max="7422" width="9.140625" style="114"/>
    <col min="7423" max="7423" width="11.5703125" style="114" customWidth="1"/>
    <col min="7424" max="7424" width="20.5703125" style="114" customWidth="1"/>
    <col min="7425" max="7425" width="6" style="114" customWidth="1"/>
    <col min="7426" max="7426" width="20.5703125" style="114" customWidth="1"/>
    <col min="7427" max="7427" width="20.42578125" style="114" customWidth="1"/>
    <col min="7428" max="7428" width="21.5703125" style="114" customWidth="1"/>
    <col min="7429" max="7429" width="20.5703125" style="114" customWidth="1"/>
    <col min="7430" max="7430" width="22.5703125" style="114" bestFit="1" customWidth="1"/>
    <col min="7431" max="7431" width="24.140625" style="114" customWidth="1"/>
    <col min="7432" max="7432" width="27.140625" style="114" customWidth="1"/>
    <col min="7433" max="7433" width="20.5703125" style="114" customWidth="1"/>
    <col min="7434" max="7434" width="20.85546875" style="114" customWidth="1"/>
    <col min="7435" max="7435" width="20.42578125" style="114" customWidth="1"/>
    <col min="7436" max="7436" width="8.85546875" style="114" customWidth="1"/>
    <col min="7437" max="7437" width="9.140625" style="114"/>
    <col min="7438" max="7438" width="11" style="114" bestFit="1" customWidth="1"/>
    <col min="7439" max="7678" width="9.140625" style="114"/>
    <col min="7679" max="7679" width="11.5703125" style="114" customWidth="1"/>
    <col min="7680" max="7680" width="20.5703125" style="114" customWidth="1"/>
    <col min="7681" max="7681" width="6" style="114" customWidth="1"/>
    <col min="7682" max="7682" width="20.5703125" style="114" customWidth="1"/>
    <col min="7683" max="7683" width="20.42578125" style="114" customWidth="1"/>
    <col min="7684" max="7684" width="21.5703125" style="114" customWidth="1"/>
    <col min="7685" max="7685" width="20.5703125" style="114" customWidth="1"/>
    <col min="7686" max="7686" width="22.5703125" style="114" bestFit="1" customWidth="1"/>
    <col min="7687" max="7687" width="24.140625" style="114" customWidth="1"/>
    <col min="7688" max="7688" width="27.140625" style="114" customWidth="1"/>
    <col min="7689" max="7689" width="20.5703125" style="114" customWidth="1"/>
    <col min="7690" max="7690" width="20.85546875" style="114" customWidth="1"/>
    <col min="7691" max="7691" width="20.42578125" style="114" customWidth="1"/>
    <col min="7692" max="7692" width="8.85546875" style="114" customWidth="1"/>
    <col min="7693" max="7693" width="9.140625" style="114"/>
    <col min="7694" max="7694" width="11" style="114" bestFit="1" customWidth="1"/>
    <col min="7695" max="7934" width="9.140625" style="114"/>
    <col min="7935" max="7935" width="11.5703125" style="114" customWidth="1"/>
    <col min="7936" max="7936" width="20.5703125" style="114" customWidth="1"/>
    <col min="7937" max="7937" width="6" style="114" customWidth="1"/>
    <col min="7938" max="7938" width="20.5703125" style="114" customWidth="1"/>
    <col min="7939" max="7939" width="20.42578125" style="114" customWidth="1"/>
    <col min="7940" max="7940" width="21.5703125" style="114" customWidth="1"/>
    <col min="7941" max="7941" width="20.5703125" style="114" customWidth="1"/>
    <col min="7942" max="7942" width="22.5703125" style="114" bestFit="1" customWidth="1"/>
    <col min="7943" max="7943" width="24.140625" style="114" customWidth="1"/>
    <col min="7944" max="7944" width="27.140625" style="114" customWidth="1"/>
    <col min="7945" max="7945" width="20.5703125" style="114" customWidth="1"/>
    <col min="7946" max="7946" width="20.85546875" style="114" customWidth="1"/>
    <col min="7947" max="7947" width="20.42578125" style="114" customWidth="1"/>
    <col min="7948" max="7948" width="8.85546875" style="114" customWidth="1"/>
    <col min="7949" max="7949" width="9.140625" style="114"/>
    <col min="7950" max="7950" width="11" style="114" bestFit="1" customWidth="1"/>
    <col min="7951" max="8190" width="9.140625" style="114"/>
    <col min="8191" max="8191" width="11.5703125" style="114" customWidth="1"/>
    <col min="8192" max="8192" width="20.5703125" style="114" customWidth="1"/>
    <col min="8193" max="8193" width="6" style="114" customWidth="1"/>
    <col min="8194" max="8194" width="20.5703125" style="114" customWidth="1"/>
    <col min="8195" max="8195" width="20.42578125" style="114" customWidth="1"/>
    <col min="8196" max="8196" width="21.5703125" style="114" customWidth="1"/>
    <col min="8197" max="8197" width="20.5703125" style="114" customWidth="1"/>
    <col min="8198" max="8198" width="22.5703125" style="114" bestFit="1" customWidth="1"/>
    <col min="8199" max="8199" width="24.140625" style="114" customWidth="1"/>
    <col min="8200" max="8200" width="27.140625" style="114" customWidth="1"/>
    <col min="8201" max="8201" width="20.5703125" style="114" customWidth="1"/>
    <col min="8202" max="8202" width="20.85546875" style="114" customWidth="1"/>
    <col min="8203" max="8203" width="20.42578125" style="114" customWidth="1"/>
    <col min="8204" max="8204" width="8.85546875" style="114" customWidth="1"/>
    <col min="8205" max="8205" width="9.140625" style="114"/>
    <col min="8206" max="8206" width="11" style="114" bestFit="1" customWidth="1"/>
    <col min="8207" max="8446" width="9.140625" style="114"/>
    <col min="8447" max="8447" width="11.5703125" style="114" customWidth="1"/>
    <col min="8448" max="8448" width="20.5703125" style="114" customWidth="1"/>
    <col min="8449" max="8449" width="6" style="114" customWidth="1"/>
    <col min="8450" max="8450" width="20.5703125" style="114" customWidth="1"/>
    <col min="8451" max="8451" width="20.42578125" style="114" customWidth="1"/>
    <col min="8452" max="8452" width="21.5703125" style="114" customWidth="1"/>
    <col min="8453" max="8453" width="20.5703125" style="114" customWidth="1"/>
    <col min="8454" max="8454" width="22.5703125" style="114" bestFit="1" customWidth="1"/>
    <col min="8455" max="8455" width="24.140625" style="114" customWidth="1"/>
    <col min="8456" max="8456" width="27.140625" style="114" customWidth="1"/>
    <col min="8457" max="8457" width="20.5703125" style="114" customWidth="1"/>
    <col min="8458" max="8458" width="20.85546875" style="114" customWidth="1"/>
    <col min="8459" max="8459" width="20.42578125" style="114" customWidth="1"/>
    <col min="8460" max="8460" width="8.85546875" style="114" customWidth="1"/>
    <col min="8461" max="8461" width="9.140625" style="114"/>
    <col min="8462" max="8462" width="11" style="114" bestFit="1" customWidth="1"/>
    <col min="8463" max="8702" width="9.140625" style="114"/>
    <col min="8703" max="8703" width="11.5703125" style="114" customWidth="1"/>
    <col min="8704" max="8704" width="20.5703125" style="114" customWidth="1"/>
    <col min="8705" max="8705" width="6" style="114" customWidth="1"/>
    <col min="8706" max="8706" width="20.5703125" style="114" customWidth="1"/>
    <col min="8707" max="8707" width="20.42578125" style="114" customWidth="1"/>
    <col min="8708" max="8708" width="21.5703125" style="114" customWidth="1"/>
    <col min="8709" max="8709" width="20.5703125" style="114" customWidth="1"/>
    <col min="8710" max="8710" width="22.5703125" style="114" bestFit="1" customWidth="1"/>
    <col min="8711" max="8711" width="24.140625" style="114" customWidth="1"/>
    <col min="8712" max="8712" width="27.140625" style="114" customWidth="1"/>
    <col min="8713" max="8713" width="20.5703125" style="114" customWidth="1"/>
    <col min="8714" max="8714" width="20.85546875" style="114" customWidth="1"/>
    <col min="8715" max="8715" width="20.42578125" style="114" customWidth="1"/>
    <col min="8716" max="8716" width="8.85546875" style="114" customWidth="1"/>
    <col min="8717" max="8717" width="9.140625" style="114"/>
    <col min="8718" max="8718" width="11" style="114" bestFit="1" customWidth="1"/>
    <col min="8719" max="8958" width="9.140625" style="114"/>
    <col min="8959" max="8959" width="11.5703125" style="114" customWidth="1"/>
    <col min="8960" max="8960" width="20.5703125" style="114" customWidth="1"/>
    <col min="8961" max="8961" width="6" style="114" customWidth="1"/>
    <col min="8962" max="8962" width="20.5703125" style="114" customWidth="1"/>
    <col min="8963" max="8963" width="20.42578125" style="114" customWidth="1"/>
    <col min="8964" max="8964" width="21.5703125" style="114" customWidth="1"/>
    <col min="8965" max="8965" width="20.5703125" style="114" customWidth="1"/>
    <col min="8966" max="8966" width="22.5703125" style="114" bestFit="1" customWidth="1"/>
    <col min="8967" max="8967" width="24.140625" style="114" customWidth="1"/>
    <col min="8968" max="8968" width="27.140625" style="114" customWidth="1"/>
    <col min="8969" max="8969" width="20.5703125" style="114" customWidth="1"/>
    <col min="8970" max="8970" width="20.85546875" style="114" customWidth="1"/>
    <col min="8971" max="8971" width="20.42578125" style="114" customWidth="1"/>
    <col min="8972" max="8972" width="8.85546875" style="114" customWidth="1"/>
    <col min="8973" max="8973" width="9.140625" style="114"/>
    <col min="8974" max="8974" width="11" style="114" bestFit="1" customWidth="1"/>
    <col min="8975" max="9214" width="9.140625" style="114"/>
    <col min="9215" max="9215" width="11.5703125" style="114" customWidth="1"/>
    <col min="9216" max="9216" width="20.5703125" style="114" customWidth="1"/>
    <col min="9217" max="9217" width="6" style="114" customWidth="1"/>
    <col min="9218" max="9218" width="20.5703125" style="114" customWidth="1"/>
    <col min="9219" max="9219" width="20.42578125" style="114" customWidth="1"/>
    <col min="9220" max="9220" width="21.5703125" style="114" customWidth="1"/>
    <col min="9221" max="9221" width="20.5703125" style="114" customWidth="1"/>
    <col min="9222" max="9222" width="22.5703125" style="114" bestFit="1" customWidth="1"/>
    <col min="9223" max="9223" width="24.140625" style="114" customWidth="1"/>
    <col min="9224" max="9224" width="27.140625" style="114" customWidth="1"/>
    <col min="9225" max="9225" width="20.5703125" style="114" customWidth="1"/>
    <col min="9226" max="9226" width="20.85546875" style="114" customWidth="1"/>
    <col min="9227" max="9227" width="20.42578125" style="114" customWidth="1"/>
    <col min="9228" max="9228" width="8.85546875" style="114" customWidth="1"/>
    <col min="9229" max="9229" width="9.140625" style="114"/>
    <col min="9230" max="9230" width="11" style="114" bestFit="1" customWidth="1"/>
    <col min="9231" max="9470" width="9.140625" style="114"/>
    <col min="9471" max="9471" width="11.5703125" style="114" customWidth="1"/>
    <col min="9472" max="9472" width="20.5703125" style="114" customWidth="1"/>
    <col min="9473" max="9473" width="6" style="114" customWidth="1"/>
    <col min="9474" max="9474" width="20.5703125" style="114" customWidth="1"/>
    <col min="9475" max="9475" width="20.42578125" style="114" customWidth="1"/>
    <col min="9476" max="9476" width="21.5703125" style="114" customWidth="1"/>
    <col min="9477" max="9477" width="20.5703125" style="114" customWidth="1"/>
    <col min="9478" max="9478" width="22.5703125" style="114" bestFit="1" customWidth="1"/>
    <col min="9479" max="9479" width="24.140625" style="114" customWidth="1"/>
    <col min="9480" max="9480" width="27.140625" style="114" customWidth="1"/>
    <col min="9481" max="9481" width="20.5703125" style="114" customWidth="1"/>
    <col min="9482" max="9482" width="20.85546875" style="114" customWidth="1"/>
    <col min="9483" max="9483" width="20.42578125" style="114" customWidth="1"/>
    <col min="9484" max="9484" width="8.85546875" style="114" customWidth="1"/>
    <col min="9485" max="9485" width="9.140625" style="114"/>
    <col min="9486" max="9486" width="11" style="114" bestFit="1" customWidth="1"/>
    <col min="9487" max="9726" width="9.140625" style="114"/>
    <col min="9727" max="9727" width="11.5703125" style="114" customWidth="1"/>
    <col min="9728" max="9728" width="20.5703125" style="114" customWidth="1"/>
    <col min="9729" max="9729" width="6" style="114" customWidth="1"/>
    <col min="9730" max="9730" width="20.5703125" style="114" customWidth="1"/>
    <col min="9731" max="9731" width="20.42578125" style="114" customWidth="1"/>
    <col min="9732" max="9732" width="21.5703125" style="114" customWidth="1"/>
    <col min="9733" max="9733" width="20.5703125" style="114" customWidth="1"/>
    <col min="9734" max="9734" width="22.5703125" style="114" bestFit="1" customWidth="1"/>
    <col min="9735" max="9735" width="24.140625" style="114" customWidth="1"/>
    <col min="9736" max="9736" width="27.140625" style="114" customWidth="1"/>
    <col min="9737" max="9737" width="20.5703125" style="114" customWidth="1"/>
    <col min="9738" max="9738" width="20.85546875" style="114" customWidth="1"/>
    <col min="9739" max="9739" width="20.42578125" style="114" customWidth="1"/>
    <col min="9740" max="9740" width="8.85546875" style="114" customWidth="1"/>
    <col min="9741" max="9741" width="9.140625" style="114"/>
    <col min="9742" max="9742" width="11" style="114" bestFit="1" customWidth="1"/>
    <col min="9743" max="9982" width="9.140625" style="114"/>
    <col min="9983" max="9983" width="11.5703125" style="114" customWidth="1"/>
    <col min="9984" max="9984" width="20.5703125" style="114" customWidth="1"/>
    <col min="9985" max="9985" width="6" style="114" customWidth="1"/>
    <col min="9986" max="9986" width="20.5703125" style="114" customWidth="1"/>
    <col min="9987" max="9987" width="20.42578125" style="114" customWidth="1"/>
    <col min="9988" max="9988" width="21.5703125" style="114" customWidth="1"/>
    <col min="9989" max="9989" width="20.5703125" style="114" customWidth="1"/>
    <col min="9990" max="9990" width="22.5703125" style="114" bestFit="1" customWidth="1"/>
    <col min="9991" max="9991" width="24.140625" style="114" customWidth="1"/>
    <col min="9992" max="9992" width="27.140625" style="114" customWidth="1"/>
    <col min="9993" max="9993" width="20.5703125" style="114" customWidth="1"/>
    <col min="9994" max="9994" width="20.85546875" style="114" customWidth="1"/>
    <col min="9995" max="9995" width="20.42578125" style="114" customWidth="1"/>
    <col min="9996" max="9996" width="8.85546875" style="114" customWidth="1"/>
    <col min="9997" max="9997" width="9.140625" style="114"/>
    <col min="9998" max="9998" width="11" style="114" bestFit="1" customWidth="1"/>
    <col min="9999" max="10238" width="9.140625" style="114"/>
    <col min="10239" max="10239" width="11.5703125" style="114" customWidth="1"/>
    <col min="10240" max="10240" width="20.5703125" style="114" customWidth="1"/>
    <col min="10241" max="10241" width="6" style="114" customWidth="1"/>
    <col min="10242" max="10242" width="20.5703125" style="114" customWidth="1"/>
    <col min="10243" max="10243" width="20.42578125" style="114" customWidth="1"/>
    <col min="10244" max="10244" width="21.5703125" style="114" customWidth="1"/>
    <col min="10245" max="10245" width="20.5703125" style="114" customWidth="1"/>
    <col min="10246" max="10246" width="22.5703125" style="114" bestFit="1" customWidth="1"/>
    <col min="10247" max="10247" width="24.140625" style="114" customWidth="1"/>
    <col min="10248" max="10248" width="27.140625" style="114" customWidth="1"/>
    <col min="10249" max="10249" width="20.5703125" style="114" customWidth="1"/>
    <col min="10250" max="10250" width="20.85546875" style="114" customWidth="1"/>
    <col min="10251" max="10251" width="20.42578125" style="114" customWidth="1"/>
    <col min="10252" max="10252" width="8.85546875" style="114" customWidth="1"/>
    <col min="10253" max="10253" width="9.140625" style="114"/>
    <col min="10254" max="10254" width="11" style="114" bestFit="1" customWidth="1"/>
    <col min="10255" max="10494" width="9.140625" style="114"/>
    <col min="10495" max="10495" width="11.5703125" style="114" customWidth="1"/>
    <col min="10496" max="10496" width="20.5703125" style="114" customWidth="1"/>
    <col min="10497" max="10497" width="6" style="114" customWidth="1"/>
    <col min="10498" max="10498" width="20.5703125" style="114" customWidth="1"/>
    <col min="10499" max="10499" width="20.42578125" style="114" customWidth="1"/>
    <col min="10500" max="10500" width="21.5703125" style="114" customWidth="1"/>
    <col min="10501" max="10501" width="20.5703125" style="114" customWidth="1"/>
    <col min="10502" max="10502" width="22.5703125" style="114" bestFit="1" customWidth="1"/>
    <col min="10503" max="10503" width="24.140625" style="114" customWidth="1"/>
    <col min="10504" max="10504" width="27.140625" style="114" customWidth="1"/>
    <col min="10505" max="10505" width="20.5703125" style="114" customWidth="1"/>
    <col min="10506" max="10506" width="20.85546875" style="114" customWidth="1"/>
    <col min="10507" max="10507" width="20.42578125" style="114" customWidth="1"/>
    <col min="10508" max="10508" width="8.85546875" style="114" customWidth="1"/>
    <col min="10509" max="10509" width="9.140625" style="114"/>
    <col min="10510" max="10510" width="11" style="114" bestFit="1" customWidth="1"/>
    <col min="10511" max="10750" width="9.140625" style="114"/>
    <col min="10751" max="10751" width="11.5703125" style="114" customWidth="1"/>
    <col min="10752" max="10752" width="20.5703125" style="114" customWidth="1"/>
    <col min="10753" max="10753" width="6" style="114" customWidth="1"/>
    <col min="10754" max="10754" width="20.5703125" style="114" customWidth="1"/>
    <col min="10755" max="10755" width="20.42578125" style="114" customWidth="1"/>
    <col min="10756" max="10756" width="21.5703125" style="114" customWidth="1"/>
    <col min="10757" max="10757" width="20.5703125" style="114" customWidth="1"/>
    <col min="10758" max="10758" width="22.5703125" style="114" bestFit="1" customWidth="1"/>
    <col min="10759" max="10759" width="24.140625" style="114" customWidth="1"/>
    <col min="10760" max="10760" width="27.140625" style="114" customWidth="1"/>
    <col min="10761" max="10761" width="20.5703125" style="114" customWidth="1"/>
    <col min="10762" max="10762" width="20.85546875" style="114" customWidth="1"/>
    <col min="10763" max="10763" width="20.42578125" style="114" customWidth="1"/>
    <col min="10764" max="10764" width="8.85546875" style="114" customWidth="1"/>
    <col min="10765" max="10765" width="9.140625" style="114"/>
    <col min="10766" max="10766" width="11" style="114" bestFit="1" customWidth="1"/>
    <col min="10767" max="11006" width="9.140625" style="114"/>
    <col min="11007" max="11007" width="11.5703125" style="114" customWidth="1"/>
    <col min="11008" max="11008" width="20.5703125" style="114" customWidth="1"/>
    <col min="11009" max="11009" width="6" style="114" customWidth="1"/>
    <col min="11010" max="11010" width="20.5703125" style="114" customWidth="1"/>
    <col min="11011" max="11011" width="20.42578125" style="114" customWidth="1"/>
    <col min="11012" max="11012" width="21.5703125" style="114" customWidth="1"/>
    <col min="11013" max="11013" width="20.5703125" style="114" customWidth="1"/>
    <col min="11014" max="11014" width="22.5703125" style="114" bestFit="1" customWidth="1"/>
    <col min="11015" max="11015" width="24.140625" style="114" customWidth="1"/>
    <col min="11016" max="11016" width="27.140625" style="114" customWidth="1"/>
    <col min="11017" max="11017" width="20.5703125" style="114" customWidth="1"/>
    <col min="11018" max="11018" width="20.85546875" style="114" customWidth="1"/>
    <col min="11019" max="11019" width="20.42578125" style="114" customWidth="1"/>
    <col min="11020" max="11020" width="8.85546875" style="114" customWidth="1"/>
    <col min="11021" max="11021" width="9.140625" style="114"/>
    <col min="11022" max="11022" width="11" style="114" bestFit="1" customWidth="1"/>
    <col min="11023" max="11262" width="9.140625" style="114"/>
    <col min="11263" max="11263" width="11.5703125" style="114" customWidth="1"/>
    <col min="11264" max="11264" width="20.5703125" style="114" customWidth="1"/>
    <col min="11265" max="11265" width="6" style="114" customWidth="1"/>
    <col min="11266" max="11266" width="20.5703125" style="114" customWidth="1"/>
    <col min="11267" max="11267" width="20.42578125" style="114" customWidth="1"/>
    <col min="11268" max="11268" width="21.5703125" style="114" customWidth="1"/>
    <col min="11269" max="11269" width="20.5703125" style="114" customWidth="1"/>
    <col min="11270" max="11270" width="22.5703125" style="114" bestFit="1" customWidth="1"/>
    <col min="11271" max="11271" width="24.140625" style="114" customWidth="1"/>
    <col min="11272" max="11272" width="27.140625" style="114" customWidth="1"/>
    <col min="11273" max="11273" width="20.5703125" style="114" customWidth="1"/>
    <col min="11274" max="11274" width="20.85546875" style="114" customWidth="1"/>
    <col min="11275" max="11275" width="20.42578125" style="114" customWidth="1"/>
    <col min="11276" max="11276" width="8.85546875" style="114" customWidth="1"/>
    <col min="11277" max="11277" width="9.140625" style="114"/>
    <col min="11278" max="11278" width="11" style="114" bestFit="1" customWidth="1"/>
    <col min="11279" max="11518" width="9.140625" style="114"/>
    <col min="11519" max="11519" width="11.5703125" style="114" customWidth="1"/>
    <col min="11520" max="11520" width="20.5703125" style="114" customWidth="1"/>
    <col min="11521" max="11521" width="6" style="114" customWidth="1"/>
    <col min="11522" max="11522" width="20.5703125" style="114" customWidth="1"/>
    <col min="11523" max="11523" width="20.42578125" style="114" customWidth="1"/>
    <col min="11524" max="11524" width="21.5703125" style="114" customWidth="1"/>
    <col min="11525" max="11525" width="20.5703125" style="114" customWidth="1"/>
    <col min="11526" max="11526" width="22.5703125" style="114" bestFit="1" customWidth="1"/>
    <col min="11527" max="11527" width="24.140625" style="114" customWidth="1"/>
    <col min="11528" max="11528" width="27.140625" style="114" customWidth="1"/>
    <col min="11529" max="11529" width="20.5703125" style="114" customWidth="1"/>
    <col min="11530" max="11530" width="20.85546875" style="114" customWidth="1"/>
    <col min="11531" max="11531" width="20.42578125" style="114" customWidth="1"/>
    <col min="11532" max="11532" width="8.85546875" style="114" customWidth="1"/>
    <col min="11533" max="11533" width="9.140625" style="114"/>
    <col min="11534" max="11534" width="11" style="114" bestFit="1" customWidth="1"/>
    <col min="11535" max="11774" width="9.140625" style="114"/>
    <col min="11775" max="11775" width="11.5703125" style="114" customWidth="1"/>
    <col min="11776" max="11776" width="20.5703125" style="114" customWidth="1"/>
    <col min="11777" max="11777" width="6" style="114" customWidth="1"/>
    <col min="11778" max="11778" width="20.5703125" style="114" customWidth="1"/>
    <col min="11779" max="11779" width="20.42578125" style="114" customWidth="1"/>
    <col min="11780" max="11780" width="21.5703125" style="114" customWidth="1"/>
    <col min="11781" max="11781" width="20.5703125" style="114" customWidth="1"/>
    <col min="11782" max="11782" width="22.5703125" style="114" bestFit="1" customWidth="1"/>
    <col min="11783" max="11783" width="24.140625" style="114" customWidth="1"/>
    <col min="11784" max="11784" width="27.140625" style="114" customWidth="1"/>
    <col min="11785" max="11785" width="20.5703125" style="114" customWidth="1"/>
    <col min="11786" max="11786" width="20.85546875" style="114" customWidth="1"/>
    <col min="11787" max="11787" width="20.42578125" style="114" customWidth="1"/>
    <col min="11788" max="11788" width="8.85546875" style="114" customWidth="1"/>
    <col min="11789" max="11789" width="9.140625" style="114"/>
    <col min="11790" max="11790" width="11" style="114" bestFit="1" customWidth="1"/>
    <col min="11791" max="12030" width="9.140625" style="114"/>
    <col min="12031" max="12031" width="11.5703125" style="114" customWidth="1"/>
    <col min="12032" max="12032" width="20.5703125" style="114" customWidth="1"/>
    <col min="12033" max="12033" width="6" style="114" customWidth="1"/>
    <col min="12034" max="12034" width="20.5703125" style="114" customWidth="1"/>
    <col min="12035" max="12035" width="20.42578125" style="114" customWidth="1"/>
    <col min="12036" max="12036" width="21.5703125" style="114" customWidth="1"/>
    <col min="12037" max="12037" width="20.5703125" style="114" customWidth="1"/>
    <col min="12038" max="12038" width="22.5703125" style="114" bestFit="1" customWidth="1"/>
    <col min="12039" max="12039" width="24.140625" style="114" customWidth="1"/>
    <col min="12040" max="12040" width="27.140625" style="114" customWidth="1"/>
    <col min="12041" max="12041" width="20.5703125" style="114" customWidth="1"/>
    <col min="12042" max="12042" width="20.85546875" style="114" customWidth="1"/>
    <col min="12043" max="12043" width="20.42578125" style="114" customWidth="1"/>
    <col min="12044" max="12044" width="8.85546875" style="114" customWidth="1"/>
    <col min="12045" max="12045" width="9.140625" style="114"/>
    <col min="12046" max="12046" width="11" style="114" bestFit="1" customWidth="1"/>
    <col min="12047" max="12286" width="9.140625" style="114"/>
    <col min="12287" max="12287" width="11.5703125" style="114" customWidth="1"/>
    <col min="12288" max="12288" width="20.5703125" style="114" customWidth="1"/>
    <col min="12289" max="12289" width="6" style="114" customWidth="1"/>
    <col min="12290" max="12290" width="20.5703125" style="114" customWidth="1"/>
    <col min="12291" max="12291" width="20.42578125" style="114" customWidth="1"/>
    <col min="12292" max="12292" width="21.5703125" style="114" customWidth="1"/>
    <col min="12293" max="12293" width="20.5703125" style="114" customWidth="1"/>
    <col min="12294" max="12294" width="22.5703125" style="114" bestFit="1" customWidth="1"/>
    <col min="12295" max="12295" width="24.140625" style="114" customWidth="1"/>
    <col min="12296" max="12296" width="27.140625" style="114" customWidth="1"/>
    <col min="12297" max="12297" width="20.5703125" style="114" customWidth="1"/>
    <col min="12298" max="12298" width="20.85546875" style="114" customWidth="1"/>
    <col min="12299" max="12299" width="20.42578125" style="114" customWidth="1"/>
    <col min="12300" max="12300" width="8.85546875" style="114" customWidth="1"/>
    <col min="12301" max="12301" width="9.140625" style="114"/>
    <col min="12302" max="12302" width="11" style="114" bestFit="1" customWidth="1"/>
    <col min="12303" max="12542" width="9.140625" style="114"/>
    <col min="12543" max="12543" width="11.5703125" style="114" customWidth="1"/>
    <col min="12544" max="12544" width="20.5703125" style="114" customWidth="1"/>
    <col min="12545" max="12545" width="6" style="114" customWidth="1"/>
    <col min="12546" max="12546" width="20.5703125" style="114" customWidth="1"/>
    <col min="12547" max="12547" width="20.42578125" style="114" customWidth="1"/>
    <col min="12548" max="12548" width="21.5703125" style="114" customWidth="1"/>
    <col min="12549" max="12549" width="20.5703125" style="114" customWidth="1"/>
    <col min="12550" max="12550" width="22.5703125" style="114" bestFit="1" customWidth="1"/>
    <col min="12551" max="12551" width="24.140625" style="114" customWidth="1"/>
    <col min="12552" max="12552" width="27.140625" style="114" customWidth="1"/>
    <col min="12553" max="12553" width="20.5703125" style="114" customWidth="1"/>
    <col min="12554" max="12554" width="20.85546875" style="114" customWidth="1"/>
    <col min="12555" max="12555" width="20.42578125" style="114" customWidth="1"/>
    <col min="12556" max="12556" width="8.85546875" style="114" customWidth="1"/>
    <col min="12557" max="12557" width="9.140625" style="114"/>
    <col min="12558" max="12558" width="11" style="114" bestFit="1" customWidth="1"/>
    <col min="12559" max="12798" width="9.140625" style="114"/>
    <col min="12799" max="12799" width="11.5703125" style="114" customWidth="1"/>
    <col min="12800" max="12800" width="20.5703125" style="114" customWidth="1"/>
    <col min="12801" max="12801" width="6" style="114" customWidth="1"/>
    <col min="12802" max="12802" width="20.5703125" style="114" customWidth="1"/>
    <col min="12803" max="12803" width="20.42578125" style="114" customWidth="1"/>
    <col min="12804" max="12804" width="21.5703125" style="114" customWidth="1"/>
    <col min="12805" max="12805" width="20.5703125" style="114" customWidth="1"/>
    <col min="12806" max="12806" width="22.5703125" style="114" bestFit="1" customWidth="1"/>
    <col min="12807" max="12807" width="24.140625" style="114" customWidth="1"/>
    <col min="12808" max="12808" width="27.140625" style="114" customWidth="1"/>
    <col min="12809" max="12809" width="20.5703125" style="114" customWidth="1"/>
    <col min="12810" max="12810" width="20.85546875" style="114" customWidth="1"/>
    <col min="12811" max="12811" width="20.42578125" style="114" customWidth="1"/>
    <col min="12812" max="12812" width="8.85546875" style="114" customWidth="1"/>
    <col min="12813" max="12813" width="9.140625" style="114"/>
    <col min="12814" max="12814" width="11" style="114" bestFit="1" customWidth="1"/>
    <col min="12815" max="13054" width="9.140625" style="114"/>
    <col min="13055" max="13055" width="11.5703125" style="114" customWidth="1"/>
    <col min="13056" max="13056" width="20.5703125" style="114" customWidth="1"/>
    <col min="13057" max="13057" width="6" style="114" customWidth="1"/>
    <col min="13058" max="13058" width="20.5703125" style="114" customWidth="1"/>
    <col min="13059" max="13059" width="20.42578125" style="114" customWidth="1"/>
    <col min="13060" max="13060" width="21.5703125" style="114" customWidth="1"/>
    <col min="13061" max="13061" width="20.5703125" style="114" customWidth="1"/>
    <col min="13062" max="13062" width="22.5703125" style="114" bestFit="1" customWidth="1"/>
    <col min="13063" max="13063" width="24.140625" style="114" customWidth="1"/>
    <col min="13064" max="13064" width="27.140625" style="114" customWidth="1"/>
    <col min="13065" max="13065" width="20.5703125" style="114" customWidth="1"/>
    <col min="13066" max="13066" width="20.85546875" style="114" customWidth="1"/>
    <col min="13067" max="13067" width="20.42578125" style="114" customWidth="1"/>
    <col min="13068" max="13068" width="8.85546875" style="114" customWidth="1"/>
    <col min="13069" max="13069" width="9.140625" style="114"/>
    <col min="13070" max="13070" width="11" style="114" bestFit="1" customWidth="1"/>
    <col min="13071" max="13310" width="9.140625" style="114"/>
    <col min="13311" max="13311" width="11.5703125" style="114" customWidth="1"/>
    <col min="13312" max="13312" width="20.5703125" style="114" customWidth="1"/>
    <col min="13313" max="13313" width="6" style="114" customWidth="1"/>
    <col min="13314" max="13314" width="20.5703125" style="114" customWidth="1"/>
    <col min="13315" max="13315" width="20.42578125" style="114" customWidth="1"/>
    <col min="13316" max="13316" width="21.5703125" style="114" customWidth="1"/>
    <col min="13317" max="13317" width="20.5703125" style="114" customWidth="1"/>
    <col min="13318" max="13318" width="22.5703125" style="114" bestFit="1" customWidth="1"/>
    <col min="13319" max="13319" width="24.140625" style="114" customWidth="1"/>
    <col min="13320" max="13320" width="27.140625" style="114" customWidth="1"/>
    <col min="13321" max="13321" width="20.5703125" style="114" customWidth="1"/>
    <col min="13322" max="13322" width="20.85546875" style="114" customWidth="1"/>
    <col min="13323" max="13323" width="20.42578125" style="114" customWidth="1"/>
    <col min="13324" max="13324" width="8.85546875" style="114" customWidth="1"/>
    <col min="13325" max="13325" width="9.140625" style="114"/>
    <col min="13326" max="13326" width="11" style="114" bestFit="1" customWidth="1"/>
    <col min="13327" max="13566" width="9.140625" style="114"/>
    <col min="13567" max="13567" width="11.5703125" style="114" customWidth="1"/>
    <col min="13568" max="13568" width="20.5703125" style="114" customWidth="1"/>
    <col min="13569" max="13569" width="6" style="114" customWidth="1"/>
    <col min="13570" max="13570" width="20.5703125" style="114" customWidth="1"/>
    <col min="13571" max="13571" width="20.42578125" style="114" customWidth="1"/>
    <col min="13572" max="13572" width="21.5703125" style="114" customWidth="1"/>
    <col min="13573" max="13573" width="20.5703125" style="114" customWidth="1"/>
    <col min="13574" max="13574" width="22.5703125" style="114" bestFit="1" customWidth="1"/>
    <col min="13575" max="13575" width="24.140625" style="114" customWidth="1"/>
    <col min="13576" max="13576" width="27.140625" style="114" customWidth="1"/>
    <col min="13577" max="13577" width="20.5703125" style="114" customWidth="1"/>
    <col min="13578" max="13578" width="20.85546875" style="114" customWidth="1"/>
    <col min="13579" max="13579" width="20.42578125" style="114" customWidth="1"/>
    <col min="13580" max="13580" width="8.85546875" style="114" customWidth="1"/>
    <col min="13581" max="13581" width="9.140625" style="114"/>
    <col min="13582" max="13582" width="11" style="114" bestFit="1" customWidth="1"/>
    <col min="13583" max="13822" width="9.140625" style="114"/>
    <col min="13823" max="13823" width="11.5703125" style="114" customWidth="1"/>
    <col min="13824" max="13824" width="20.5703125" style="114" customWidth="1"/>
    <col min="13825" max="13825" width="6" style="114" customWidth="1"/>
    <col min="13826" max="13826" width="20.5703125" style="114" customWidth="1"/>
    <col min="13827" max="13827" width="20.42578125" style="114" customWidth="1"/>
    <col min="13828" max="13828" width="21.5703125" style="114" customWidth="1"/>
    <col min="13829" max="13829" width="20.5703125" style="114" customWidth="1"/>
    <col min="13830" max="13830" width="22.5703125" style="114" bestFit="1" customWidth="1"/>
    <col min="13831" max="13831" width="24.140625" style="114" customWidth="1"/>
    <col min="13832" max="13832" width="27.140625" style="114" customWidth="1"/>
    <col min="13833" max="13833" width="20.5703125" style="114" customWidth="1"/>
    <col min="13834" max="13834" width="20.85546875" style="114" customWidth="1"/>
    <col min="13835" max="13835" width="20.42578125" style="114" customWidth="1"/>
    <col min="13836" max="13836" width="8.85546875" style="114" customWidth="1"/>
    <col min="13837" max="13837" width="9.140625" style="114"/>
    <col min="13838" max="13838" width="11" style="114" bestFit="1" customWidth="1"/>
    <col min="13839" max="14078" width="9.140625" style="114"/>
    <col min="14079" max="14079" width="11.5703125" style="114" customWidth="1"/>
    <col min="14080" max="14080" width="20.5703125" style="114" customWidth="1"/>
    <col min="14081" max="14081" width="6" style="114" customWidth="1"/>
    <col min="14082" max="14082" width="20.5703125" style="114" customWidth="1"/>
    <col min="14083" max="14083" width="20.42578125" style="114" customWidth="1"/>
    <col min="14084" max="14084" width="21.5703125" style="114" customWidth="1"/>
    <col min="14085" max="14085" width="20.5703125" style="114" customWidth="1"/>
    <col min="14086" max="14086" width="22.5703125" style="114" bestFit="1" customWidth="1"/>
    <col min="14087" max="14087" width="24.140625" style="114" customWidth="1"/>
    <col min="14088" max="14088" width="27.140625" style="114" customWidth="1"/>
    <col min="14089" max="14089" width="20.5703125" style="114" customWidth="1"/>
    <col min="14090" max="14090" width="20.85546875" style="114" customWidth="1"/>
    <col min="14091" max="14091" width="20.42578125" style="114" customWidth="1"/>
    <col min="14092" max="14092" width="8.85546875" style="114" customWidth="1"/>
    <col min="14093" max="14093" width="9.140625" style="114"/>
    <col min="14094" max="14094" width="11" style="114" bestFit="1" customWidth="1"/>
    <col min="14095" max="14334" width="9.140625" style="114"/>
    <col min="14335" max="14335" width="11.5703125" style="114" customWidth="1"/>
    <col min="14336" max="14336" width="20.5703125" style="114" customWidth="1"/>
    <col min="14337" max="14337" width="6" style="114" customWidth="1"/>
    <col min="14338" max="14338" width="20.5703125" style="114" customWidth="1"/>
    <col min="14339" max="14339" width="20.42578125" style="114" customWidth="1"/>
    <col min="14340" max="14340" width="21.5703125" style="114" customWidth="1"/>
    <col min="14341" max="14341" width="20.5703125" style="114" customWidth="1"/>
    <col min="14342" max="14342" width="22.5703125" style="114" bestFit="1" customWidth="1"/>
    <col min="14343" max="14343" width="24.140625" style="114" customWidth="1"/>
    <col min="14344" max="14344" width="27.140625" style="114" customWidth="1"/>
    <col min="14345" max="14345" width="20.5703125" style="114" customWidth="1"/>
    <col min="14346" max="14346" width="20.85546875" style="114" customWidth="1"/>
    <col min="14347" max="14347" width="20.42578125" style="114" customWidth="1"/>
    <col min="14348" max="14348" width="8.85546875" style="114" customWidth="1"/>
    <col min="14349" max="14349" width="9.140625" style="114"/>
    <col min="14350" max="14350" width="11" style="114" bestFit="1" customWidth="1"/>
    <col min="14351" max="14590" width="9.140625" style="114"/>
    <col min="14591" max="14591" width="11.5703125" style="114" customWidth="1"/>
    <col min="14592" max="14592" width="20.5703125" style="114" customWidth="1"/>
    <col min="14593" max="14593" width="6" style="114" customWidth="1"/>
    <col min="14594" max="14594" width="20.5703125" style="114" customWidth="1"/>
    <col min="14595" max="14595" width="20.42578125" style="114" customWidth="1"/>
    <col min="14596" max="14596" width="21.5703125" style="114" customWidth="1"/>
    <col min="14597" max="14597" width="20.5703125" style="114" customWidth="1"/>
    <col min="14598" max="14598" width="22.5703125" style="114" bestFit="1" customWidth="1"/>
    <col min="14599" max="14599" width="24.140625" style="114" customWidth="1"/>
    <col min="14600" max="14600" width="27.140625" style="114" customWidth="1"/>
    <col min="14601" max="14601" width="20.5703125" style="114" customWidth="1"/>
    <col min="14602" max="14602" width="20.85546875" style="114" customWidth="1"/>
    <col min="14603" max="14603" width="20.42578125" style="114" customWidth="1"/>
    <col min="14604" max="14604" width="8.85546875" style="114" customWidth="1"/>
    <col min="14605" max="14605" width="9.140625" style="114"/>
    <col min="14606" max="14606" width="11" style="114" bestFit="1" customWidth="1"/>
    <col min="14607" max="14846" width="9.140625" style="114"/>
    <col min="14847" max="14847" width="11.5703125" style="114" customWidth="1"/>
    <col min="14848" max="14848" width="20.5703125" style="114" customWidth="1"/>
    <col min="14849" max="14849" width="6" style="114" customWidth="1"/>
    <col min="14850" max="14850" width="20.5703125" style="114" customWidth="1"/>
    <col min="14851" max="14851" width="20.42578125" style="114" customWidth="1"/>
    <col min="14852" max="14852" width="21.5703125" style="114" customWidth="1"/>
    <col min="14853" max="14853" width="20.5703125" style="114" customWidth="1"/>
    <col min="14854" max="14854" width="22.5703125" style="114" bestFit="1" customWidth="1"/>
    <col min="14855" max="14855" width="24.140625" style="114" customWidth="1"/>
    <col min="14856" max="14856" width="27.140625" style="114" customWidth="1"/>
    <col min="14857" max="14857" width="20.5703125" style="114" customWidth="1"/>
    <col min="14858" max="14858" width="20.85546875" style="114" customWidth="1"/>
    <col min="14859" max="14859" width="20.42578125" style="114" customWidth="1"/>
    <col min="14860" max="14860" width="8.85546875" style="114" customWidth="1"/>
    <col min="14861" max="14861" width="9.140625" style="114"/>
    <col min="14862" max="14862" width="11" style="114" bestFit="1" customWidth="1"/>
    <col min="14863" max="15102" width="9.140625" style="114"/>
    <col min="15103" max="15103" width="11.5703125" style="114" customWidth="1"/>
    <col min="15104" max="15104" width="20.5703125" style="114" customWidth="1"/>
    <col min="15105" max="15105" width="6" style="114" customWidth="1"/>
    <col min="15106" max="15106" width="20.5703125" style="114" customWidth="1"/>
    <col min="15107" max="15107" width="20.42578125" style="114" customWidth="1"/>
    <col min="15108" max="15108" width="21.5703125" style="114" customWidth="1"/>
    <col min="15109" max="15109" width="20.5703125" style="114" customWidth="1"/>
    <col min="15110" max="15110" width="22.5703125" style="114" bestFit="1" customWidth="1"/>
    <col min="15111" max="15111" width="24.140625" style="114" customWidth="1"/>
    <col min="15112" max="15112" width="27.140625" style="114" customWidth="1"/>
    <col min="15113" max="15113" width="20.5703125" style="114" customWidth="1"/>
    <col min="15114" max="15114" width="20.85546875" style="114" customWidth="1"/>
    <col min="15115" max="15115" width="20.42578125" style="114" customWidth="1"/>
    <col min="15116" max="15116" width="8.85546875" style="114" customWidth="1"/>
    <col min="15117" max="15117" width="9.140625" style="114"/>
    <col min="15118" max="15118" width="11" style="114" bestFit="1" customWidth="1"/>
    <col min="15119" max="15358" width="9.140625" style="114"/>
    <col min="15359" max="15359" width="11.5703125" style="114" customWidth="1"/>
    <col min="15360" max="15360" width="20.5703125" style="114" customWidth="1"/>
    <col min="15361" max="15361" width="6" style="114" customWidth="1"/>
    <col min="15362" max="15362" width="20.5703125" style="114" customWidth="1"/>
    <col min="15363" max="15363" width="20.42578125" style="114" customWidth="1"/>
    <col min="15364" max="15364" width="21.5703125" style="114" customWidth="1"/>
    <col min="15365" max="15365" width="20.5703125" style="114" customWidth="1"/>
    <col min="15366" max="15366" width="22.5703125" style="114" bestFit="1" customWidth="1"/>
    <col min="15367" max="15367" width="24.140625" style="114" customWidth="1"/>
    <col min="15368" max="15368" width="27.140625" style="114" customWidth="1"/>
    <col min="15369" max="15369" width="20.5703125" style="114" customWidth="1"/>
    <col min="15370" max="15370" width="20.85546875" style="114" customWidth="1"/>
    <col min="15371" max="15371" width="20.42578125" style="114" customWidth="1"/>
    <col min="15372" max="15372" width="8.85546875" style="114" customWidth="1"/>
    <col min="15373" max="15373" width="9.140625" style="114"/>
    <col min="15374" max="15374" width="11" style="114" bestFit="1" customWidth="1"/>
    <col min="15375" max="15614" width="9.140625" style="114"/>
    <col min="15615" max="15615" width="11.5703125" style="114" customWidth="1"/>
    <col min="15616" max="15616" width="20.5703125" style="114" customWidth="1"/>
    <col min="15617" max="15617" width="6" style="114" customWidth="1"/>
    <col min="15618" max="15618" width="20.5703125" style="114" customWidth="1"/>
    <col min="15619" max="15619" width="20.42578125" style="114" customWidth="1"/>
    <col min="15620" max="15620" width="21.5703125" style="114" customWidth="1"/>
    <col min="15621" max="15621" width="20.5703125" style="114" customWidth="1"/>
    <col min="15622" max="15622" width="22.5703125" style="114" bestFit="1" customWidth="1"/>
    <col min="15623" max="15623" width="24.140625" style="114" customWidth="1"/>
    <col min="15624" max="15624" width="27.140625" style="114" customWidth="1"/>
    <col min="15625" max="15625" width="20.5703125" style="114" customWidth="1"/>
    <col min="15626" max="15626" width="20.85546875" style="114" customWidth="1"/>
    <col min="15627" max="15627" width="20.42578125" style="114" customWidth="1"/>
    <col min="15628" max="15628" width="8.85546875" style="114" customWidth="1"/>
    <col min="15629" max="15629" width="9.140625" style="114"/>
    <col min="15630" max="15630" width="11" style="114" bestFit="1" customWidth="1"/>
    <col min="15631" max="15870" width="9.140625" style="114"/>
    <col min="15871" max="15871" width="11.5703125" style="114" customWidth="1"/>
    <col min="15872" max="15872" width="20.5703125" style="114" customWidth="1"/>
    <col min="15873" max="15873" width="6" style="114" customWidth="1"/>
    <col min="15874" max="15874" width="20.5703125" style="114" customWidth="1"/>
    <col min="15875" max="15875" width="20.42578125" style="114" customWidth="1"/>
    <col min="15876" max="15876" width="21.5703125" style="114" customWidth="1"/>
    <col min="15877" max="15877" width="20.5703125" style="114" customWidth="1"/>
    <col min="15878" max="15878" width="22.5703125" style="114" bestFit="1" customWidth="1"/>
    <col min="15879" max="15879" width="24.140625" style="114" customWidth="1"/>
    <col min="15880" max="15880" width="27.140625" style="114" customWidth="1"/>
    <col min="15881" max="15881" width="20.5703125" style="114" customWidth="1"/>
    <col min="15882" max="15882" width="20.85546875" style="114" customWidth="1"/>
    <col min="15883" max="15883" width="20.42578125" style="114" customWidth="1"/>
    <col min="15884" max="15884" width="8.85546875" style="114" customWidth="1"/>
    <col min="15885" max="15885" width="9.140625" style="114"/>
    <col min="15886" max="15886" width="11" style="114" bestFit="1" customWidth="1"/>
    <col min="15887" max="16126" width="9.140625" style="114"/>
    <col min="16127" max="16127" width="11.5703125" style="114" customWidth="1"/>
    <col min="16128" max="16128" width="20.5703125" style="114" customWidth="1"/>
    <col min="16129" max="16129" width="6" style="114" customWidth="1"/>
    <col min="16130" max="16130" width="20.5703125" style="114" customWidth="1"/>
    <col min="16131" max="16131" width="20.42578125" style="114" customWidth="1"/>
    <col min="16132" max="16132" width="21.5703125" style="114" customWidth="1"/>
    <col min="16133" max="16133" width="20.5703125" style="114" customWidth="1"/>
    <col min="16134" max="16134" width="22.5703125" style="114" bestFit="1" customWidth="1"/>
    <col min="16135" max="16135" width="24.140625" style="114" customWidth="1"/>
    <col min="16136" max="16136" width="27.140625" style="114" customWidth="1"/>
    <col min="16137" max="16137" width="20.5703125" style="114" customWidth="1"/>
    <col min="16138" max="16138" width="20.85546875" style="114" customWidth="1"/>
    <col min="16139" max="16139" width="20.42578125" style="114" customWidth="1"/>
    <col min="16140" max="16140" width="8.85546875" style="114" customWidth="1"/>
    <col min="16141" max="16141" width="9.140625" style="114"/>
    <col min="16142" max="16142" width="11" style="114" bestFit="1" customWidth="1"/>
    <col min="16143" max="16384" width="9.140625" style="114"/>
  </cols>
  <sheetData>
    <row r="1" spans="1:14" ht="30" x14ac:dyDescent="0.4">
      <c r="B1" s="113"/>
      <c r="C1" s="113"/>
      <c r="D1" s="343" t="s">
        <v>1065</v>
      </c>
      <c r="E1" s="343"/>
      <c r="F1" s="343"/>
      <c r="G1" s="343"/>
      <c r="H1" s="343"/>
      <c r="I1" s="343"/>
      <c r="J1" s="343"/>
      <c r="K1" s="343"/>
      <c r="L1" s="343"/>
    </row>
    <row r="2" spans="1:14" ht="18" x14ac:dyDescent="0.25">
      <c r="G2" s="115" t="s">
        <v>1066</v>
      </c>
      <c r="H2" s="116">
        <v>44196</v>
      </c>
      <c r="I2" s="117"/>
    </row>
    <row r="3" spans="1:14" ht="18" x14ac:dyDescent="0.25">
      <c r="D3" s="118"/>
      <c r="G3" s="115" t="s">
        <v>1067</v>
      </c>
      <c r="H3" s="116">
        <v>44218</v>
      </c>
      <c r="I3" s="117"/>
    </row>
    <row r="4" spans="1:14" ht="10.5" customHeight="1" x14ac:dyDescent="0.2"/>
    <row r="5" spans="1:14" s="120" customFormat="1" ht="46.5" customHeight="1" x14ac:dyDescent="0.25">
      <c r="A5" s="119"/>
      <c r="B5" s="331" t="s">
        <v>1068</v>
      </c>
      <c r="C5" s="331"/>
      <c r="D5" s="331"/>
      <c r="E5" s="331"/>
      <c r="F5" s="331"/>
      <c r="G5" s="331"/>
      <c r="H5" s="331"/>
      <c r="I5" s="331"/>
      <c r="J5" s="331"/>
      <c r="K5" s="331"/>
      <c r="L5" s="331"/>
      <c r="M5" s="331"/>
    </row>
    <row r="6" spans="1:14" s="120" customFormat="1" ht="87.75" customHeight="1" x14ac:dyDescent="0.25">
      <c r="A6" s="119"/>
      <c r="B6" s="331" t="s">
        <v>1069</v>
      </c>
      <c r="C6" s="331"/>
      <c r="D6" s="331"/>
      <c r="E6" s="331"/>
      <c r="F6" s="331"/>
      <c r="G6" s="331"/>
      <c r="H6" s="331"/>
      <c r="I6" s="331"/>
      <c r="J6" s="331"/>
      <c r="K6" s="331"/>
      <c r="L6" s="331"/>
      <c r="M6" s="331"/>
    </row>
    <row r="7" spans="1:14" s="120" customFormat="1" ht="46.5" customHeight="1" x14ac:dyDescent="0.25">
      <c r="A7" s="119"/>
      <c r="B7" s="331" t="s">
        <v>1070</v>
      </c>
      <c r="C7" s="331"/>
      <c r="D7" s="331"/>
      <c r="E7" s="331"/>
      <c r="F7" s="331"/>
      <c r="G7" s="331"/>
      <c r="H7" s="331"/>
      <c r="I7" s="331"/>
      <c r="J7" s="331"/>
      <c r="K7" s="331"/>
      <c r="L7" s="331"/>
      <c r="M7" s="331"/>
    </row>
    <row r="8" spans="1:14" s="120" customFormat="1" ht="64.5" customHeight="1" x14ac:dyDescent="0.25">
      <c r="A8" s="119"/>
      <c r="B8" s="331" t="s">
        <v>1071</v>
      </c>
      <c r="C8" s="331"/>
      <c r="D8" s="331"/>
      <c r="E8" s="331"/>
      <c r="F8" s="331"/>
      <c r="G8" s="331"/>
      <c r="H8" s="331"/>
      <c r="I8" s="331"/>
      <c r="J8" s="331"/>
      <c r="K8" s="331"/>
      <c r="L8" s="331"/>
      <c r="M8" s="331"/>
      <c r="N8" s="121"/>
    </row>
    <row r="9" spans="1:14" s="120" customFormat="1" ht="50.25" customHeight="1" x14ac:dyDescent="0.25">
      <c r="A9" s="119"/>
      <c r="B9" s="331" t="s">
        <v>1072</v>
      </c>
      <c r="C9" s="331"/>
      <c r="D9" s="331"/>
      <c r="E9" s="331"/>
      <c r="F9" s="331"/>
      <c r="G9" s="331"/>
      <c r="H9" s="331"/>
      <c r="I9" s="331"/>
      <c r="J9" s="331"/>
      <c r="K9" s="331"/>
      <c r="L9" s="331"/>
      <c r="M9" s="331"/>
      <c r="N9" s="121"/>
    </row>
    <row r="10" spans="1:14" s="120" customFormat="1" ht="6.75" customHeight="1" x14ac:dyDescent="0.25">
      <c r="A10" s="119"/>
      <c r="B10" s="122"/>
      <c r="C10" s="122"/>
      <c r="D10" s="122"/>
      <c r="E10" s="122"/>
      <c r="F10" s="122"/>
      <c r="G10" s="122"/>
      <c r="H10" s="122"/>
      <c r="I10" s="122"/>
      <c r="J10" s="122"/>
      <c r="K10" s="122"/>
      <c r="L10" s="122"/>
      <c r="M10" s="122"/>
      <c r="N10" s="121"/>
    </row>
    <row r="11" spans="1:14" ht="23.25" x14ac:dyDescent="0.3">
      <c r="A11" s="123" t="s">
        <v>1073</v>
      </c>
      <c r="B11" s="124" t="s">
        <v>1073</v>
      </c>
      <c r="C11" s="125"/>
      <c r="D11" s="126"/>
      <c r="E11" s="126"/>
      <c r="F11" s="127"/>
      <c r="G11" s="127"/>
      <c r="H11" s="127"/>
      <c r="I11" s="127"/>
      <c r="J11" s="127"/>
      <c r="K11" s="127"/>
      <c r="L11" s="127"/>
      <c r="M11" s="128"/>
    </row>
    <row r="12" spans="1:14" ht="20.25" x14ac:dyDescent="0.3">
      <c r="A12" s="123"/>
      <c r="B12" s="129"/>
      <c r="C12" s="129"/>
      <c r="D12" s="130"/>
      <c r="E12" s="130"/>
      <c r="F12" s="131"/>
      <c r="G12" s="131"/>
      <c r="H12" s="131"/>
      <c r="I12" s="131"/>
      <c r="J12" s="131"/>
      <c r="K12" s="131"/>
      <c r="L12" s="131"/>
    </row>
    <row r="13" spans="1:14" s="135" customFormat="1" ht="22.5" customHeight="1" x14ac:dyDescent="0.3">
      <c r="A13" s="132" t="s">
        <v>1074</v>
      </c>
      <c r="B13" s="133" t="s">
        <v>1075</v>
      </c>
      <c r="C13" s="341" t="s">
        <v>1076</v>
      </c>
      <c r="D13" s="341"/>
      <c r="E13" s="341" t="s">
        <v>1077</v>
      </c>
      <c r="F13" s="341"/>
      <c r="G13" s="133" t="s">
        <v>1078</v>
      </c>
      <c r="H13" s="133" t="s">
        <v>1079</v>
      </c>
      <c r="I13" s="133" t="s">
        <v>1080</v>
      </c>
      <c r="J13" s="134" t="s">
        <v>1081</v>
      </c>
      <c r="K13" s="133" t="s">
        <v>1082</v>
      </c>
      <c r="L13" s="133" t="s">
        <v>1083</v>
      </c>
    </row>
    <row r="14" spans="1:14" s="137" customFormat="1" ht="21.75" customHeight="1" x14ac:dyDescent="0.2">
      <c r="A14" s="136"/>
    </row>
    <row r="15" spans="1:14" s="137" customFormat="1" ht="23.1" customHeight="1" x14ac:dyDescent="0.2">
      <c r="A15" s="136"/>
      <c r="B15" s="138" t="s">
        <v>1084</v>
      </c>
      <c r="C15" s="138" t="s">
        <v>1085</v>
      </c>
      <c r="D15" s="139">
        <v>1000000000</v>
      </c>
      <c r="E15" s="342">
        <v>7.4999999999999997E-3</v>
      </c>
      <c r="F15" s="342"/>
      <c r="G15" s="138" t="s">
        <v>1086</v>
      </c>
      <c r="H15" s="140">
        <v>1.423</v>
      </c>
      <c r="I15" s="141">
        <v>1423000000</v>
      </c>
      <c r="J15" s="142">
        <v>44498</v>
      </c>
      <c r="K15" s="142" t="s">
        <v>1087</v>
      </c>
      <c r="L15" s="138" t="s">
        <v>1088</v>
      </c>
    </row>
    <row r="16" spans="1:14" s="137" customFormat="1" ht="23.1" customHeight="1" x14ac:dyDescent="0.2">
      <c r="A16" s="136"/>
      <c r="B16" s="138" t="s">
        <v>1089</v>
      </c>
      <c r="C16" s="138" t="s">
        <v>1085</v>
      </c>
      <c r="D16" s="139">
        <v>1250000000</v>
      </c>
      <c r="E16" s="340">
        <v>2.5000000000000001E-3</v>
      </c>
      <c r="F16" s="340"/>
      <c r="G16" s="138" t="s">
        <v>1086</v>
      </c>
      <c r="H16" s="140">
        <v>1.3158697399999999</v>
      </c>
      <c r="I16" s="141">
        <v>1644837174.9999998</v>
      </c>
      <c r="J16" s="142">
        <v>44678</v>
      </c>
      <c r="K16" s="142" t="s">
        <v>1087</v>
      </c>
      <c r="L16" s="138" t="s">
        <v>1088</v>
      </c>
    </row>
    <row r="17" spans="1:12" s="137" customFormat="1" ht="23.1" customHeight="1" x14ac:dyDescent="0.2">
      <c r="A17" s="136"/>
      <c r="B17" s="138" t="s">
        <v>1090</v>
      </c>
      <c r="C17" s="138" t="s">
        <v>1085</v>
      </c>
      <c r="D17" s="139">
        <v>1000000000</v>
      </c>
      <c r="E17" s="340">
        <v>3.7499999999999999E-3</v>
      </c>
      <c r="F17" s="340"/>
      <c r="G17" s="138" t="s">
        <v>1086</v>
      </c>
      <c r="H17" s="140">
        <v>1.5035000000000001</v>
      </c>
      <c r="I17" s="141">
        <v>1503500000</v>
      </c>
      <c r="J17" s="142">
        <v>44208</v>
      </c>
      <c r="K17" s="142" t="s">
        <v>1087</v>
      </c>
      <c r="L17" s="138" t="s">
        <v>1088</v>
      </c>
    </row>
    <row r="18" spans="1:12" s="137" customFormat="1" ht="23.1" customHeight="1" x14ac:dyDescent="0.2">
      <c r="A18" s="136"/>
      <c r="B18" s="138" t="s">
        <v>1091</v>
      </c>
      <c r="C18" s="138" t="s">
        <v>1092</v>
      </c>
      <c r="D18" s="139">
        <v>1750000000</v>
      </c>
      <c r="E18" s="340">
        <v>2.2499999999999999E-2</v>
      </c>
      <c r="F18" s="340"/>
      <c r="G18" s="138" t="s">
        <v>1086</v>
      </c>
      <c r="H18" s="140">
        <v>1.3274999999999999</v>
      </c>
      <c r="I18" s="141">
        <v>2323125000</v>
      </c>
      <c r="J18" s="142">
        <v>44270</v>
      </c>
      <c r="K18" s="142" t="s">
        <v>1087</v>
      </c>
      <c r="L18" s="138" t="s">
        <v>1088</v>
      </c>
    </row>
    <row r="19" spans="1:12" s="137" customFormat="1" ht="23.1" customHeight="1" x14ac:dyDescent="0.2">
      <c r="A19" s="136"/>
      <c r="B19" s="138" t="s">
        <v>1093</v>
      </c>
      <c r="C19" s="138" t="s">
        <v>1092</v>
      </c>
      <c r="D19" s="139">
        <v>500000000</v>
      </c>
      <c r="E19" s="340">
        <v>2.2499999999999999E-2</v>
      </c>
      <c r="F19" s="340"/>
      <c r="G19" s="138" t="s">
        <v>1086</v>
      </c>
      <c r="H19" s="140">
        <v>1.284</v>
      </c>
      <c r="I19" s="141">
        <v>642000000</v>
      </c>
      <c r="J19" s="142">
        <v>44270</v>
      </c>
      <c r="K19" s="142" t="s">
        <v>1087</v>
      </c>
      <c r="L19" s="143" t="s">
        <v>1088</v>
      </c>
    </row>
    <row r="20" spans="1:12" s="137" customFormat="1" ht="23.1" customHeight="1" x14ac:dyDescent="0.2">
      <c r="A20" s="136"/>
      <c r="B20" s="138" t="s">
        <v>1094</v>
      </c>
      <c r="C20" s="138" t="s">
        <v>1085</v>
      </c>
      <c r="D20" s="139">
        <v>1000000000</v>
      </c>
      <c r="E20" s="340">
        <v>3.7499999999999999E-3</v>
      </c>
      <c r="F20" s="340"/>
      <c r="G20" s="138" t="s">
        <v>1086</v>
      </c>
      <c r="H20" s="140">
        <v>1.4373</v>
      </c>
      <c r="I20" s="141">
        <v>1437300000</v>
      </c>
      <c r="J20" s="142">
        <v>45043</v>
      </c>
      <c r="K20" s="142" t="s">
        <v>1087</v>
      </c>
      <c r="L20" s="138" t="s">
        <v>1088</v>
      </c>
    </row>
    <row r="21" spans="1:12" s="137" customFormat="1" ht="23.1" customHeight="1" x14ac:dyDescent="0.2">
      <c r="A21" s="136"/>
      <c r="B21" s="138" t="s">
        <v>1095</v>
      </c>
      <c r="C21" s="138" t="s">
        <v>1096</v>
      </c>
      <c r="D21" s="139">
        <v>1500000000</v>
      </c>
      <c r="E21" s="340">
        <v>1.6799999999999999E-2</v>
      </c>
      <c r="F21" s="340"/>
      <c r="G21" s="138" t="s">
        <v>1086</v>
      </c>
      <c r="H21" s="140">
        <v>1</v>
      </c>
      <c r="I21" s="141">
        <v>1500000000</v>
      </c>
      <c r="J21" s="142">
        <v>44355</v>
      </c>
      <c r="K21" s="142" t="s">
        <v>1087</v>
      </c>
      <c r="L21" s="138" t="s">
        <v>1088</v>
      </c>
    </row>
    <row r="22" spans="1:12" s="137" customFormat="1" ht="23.1" customHeight="1" x14ac:dyDescent="0.2">
      <c r="A22" s="136"/>
      <c r="B22" s="138" t="s">
        <v>1097</v>
      </c>
      <c r="C22" s="138" t="s">
        <v>1096</v>
      </c>
      <c r="D22" s="139">
        <v>1000000000</v>
      </c>
      <c r="E22" s="340">
        <v>1.6799999999999999E-2</v>
      </c>
      <c r="F22" s="340"/>
      <c r="G22" s="138" t="s">
        <v>1086</v>
      </c>
      <c r="H22" s="140">
        <v>1</v>
      </c>
      <c r="I22" s="141">
        <v>1000000000</v>
      </c>
      <c r="J22" s="142">
        <v>44355</v>
      </c>
      <c r="K22" s="142" t="s">
        <v>1087</v>
      </c>
      <c r="L22" s="138" t="s">
        <v>1088</v>
      </c>
    </row>
    <row r="23" spans="1:12" s="137" customFormat="1" ht="23.1" customHeight="1" x14ac:dyDescent="0.2">
      <c r="A23" s="136"/>
      <c r="B23" s="138" t="s">
        <v>1098</v>
      </c>
      <c r="C23" s="138" t="s">
        <v>1096</v>
      </c>
      <c r="D23" s="139">
        <v>500000000</v>
      </c>
      <c r="E23" s="340">
        <v>1.6799999999999999E-2</v>
      </c>
      <c r="F23" s="340"/>
      <c r="G23" s="138" t="s">
        <v>1086</v>
      </c>
      <c r="H23" s="140">
        <v>1</v>
      </c>
      <c r="I23" s="141">
        <v>500000000</v>
      </c>
      <c r="J23" s="142">
        <v>44355</v>
      </c>
      <c r="K23" s="142" t="s">
        <v>1087</v>
      </c>
      <c r="L23" s="138" t="s">
        <v>1088</v>
      </c>
    </row>
    <row r="24" spans="1:12" s="137" customFormat="1" ht="23.1" customHeight="1" x14ac:dyDescent="0.2">
      <c r="A24" s="136"/>
      <c r="B24" s="138" t="s">
        <v>1099</v>
      </c>
      <c r="C24" s="138" t="s">
        <v>1092</v>
      </c>
      <c r="D24" s="139">
        <v>1750000000</v>
      </c>
      <c r="E24" s="338">
        <v>2.5000000000000001E-2</v>
      </c>
      <c r="F24" s="338"/>
      <c r="G24" s="138" t="s">
        <v>1086</v>
      </c>
      <c r="H24" s="140">
        <v>1.3226</v>
      </c>
      <c r="I24" s="141">
        <v>2314550000</v>
      </c>
      <c r="J24" s="142">
        <v>44579</v>
      </c>
      <c r="K24" s="142" t="s">
        <v>1087</v>
      </c>
      <c r="L24" s="138" t="s">
        <v>1088</v>
      </c>
    </row>
    <row r="25" spans="1:12" s="137" customFormat="1" ht="23.1" customHeight="1" x14ac:dyDescent="0.2">
      <c r="A25" s="136"/>
      <c r="B25" s="138" t="s">
        <v>1100</v>
      </c>
      <c r="C25" s="138" t="s">
        <v>1101</v>
      </c>
      <c r="D25" s="139">
        <v>250000000</v>
      </c>
      <c r="E25" s="338">
        <v>0.01</v>
      </c>
      <c r="F25" s="338"/>
      <c r="G25" s="138" t="s">
        <v>1086</v>
      </c>
      <c r="H25" s="140">
        <v>1.6426716800000001</v>
      </c>
      <c r="I25" s="141">
        <v>410667920</v>
      </c>
      <c r="J25" s="142">
        <v>44543</v>
      </c>
      <c r="K25" s="142" t="s">
        <v>1087</v>
      </c>
      <c r="L25" s="138" t="s">
        <v>1088</v>
      </c>
    </row>
    <row r="26" spans="1:12" s="137" customFormat="1" ht="23.1" customHeight="1" x14ac:dyDescent="0.2">
      <c r="A26" s="136"/>
      <c r="B26" s="138" t="s">
        <v>1102</v>
      </c>
      <c r="C26" s="138" t="s">
        <v>1085</v>
      </c>
      <c r="D26" s="139">
        <v>1250000000</v>
      </c>
      <c r="E26" s="338">
        <v>5.0000000000000001E-3</v>
      </c>
      <c r="F26" s="338"/>
      <c r="G26" s="138" t="s">
        <v>1086</v>
      </c>
      <c r="H26" s="140">
        <v>1.4392</v>
      </c>
      <c r="I26" s="141">
        <v>1799000000</v>
      </c>
      <c r="J26" s="142">
        <v>45385</v>
      </c>
      <c r="K26" s="142" t="s">
        <v>1087</v>
      </c>
      <c r="L26" s="138" t="s">
        <v>1088</v>
      </c>
    </row>
    <row r="27" spans="1:12" s="137" customFormat="1" ht="23.1" customHeight="1" x14ac:dyDescent="0.2">
      <c r="A27" s="136"/>
      <c r="B27" s="138" t="s">
        <v>1103</v>
      </c>
      <c r="C27" s="138" t="s">
        <v>1101</v>
      </c>
      <c r="D27" s="139">
        <v>500000000</v>
      </c>
      <c r="E27" s="338" t="s">
        <v>1104</v>
      </c>
      <c r="F27" s="338"/>
      <c r="G27" s="138" t="s">
        <v>1105</v>
      </c>
      <c r="H27" s="140">
        <v>1.7358</v>
      </c>
      <c r="I27" s="141">
        <v>867900000</v>
      </c>
      <c r="J27" s="142">
        <v>44956</v>
      </c>
      <c r="K27" s="142" t="s">
        <v>1087</v>
      </c>
      <c r="L27" s="138" t="s">
        <v>1088</v>
      </c>
    </row>
    <row r="28" spans="1:12" s="137" customFormat="1" ht="23.1" customHeight="1" x14ac:dyDescent="0.2">
      <c r="A28" s="136"/>
      <c r="B28" s="138" t="s">
        <v>1106</v>
      </c>
      <c r="C28" s="138" t="s">
        <v>1085</v>
      </c>
      <c r="D28" s="139">
        <v>1250000000</v>
      </c>
      <c r="E28" s="338">
        <v>2.5000000000000001E-3</v>
      </c>
      <c r="F28" s="338"/>
      <c r="G28" s="138" t="s">
        <v>1086</v>
      </c>
      <c r="H28" s="140">
        <v>1.59633</v>
      </c>
      <c r="I28" s="141">
        <v>1995412500</v>
      </c>
      <c r="J28" s="142">
        <v>44938</v>
      </c>
      <c r="K28" s="142" t="s">
        <v>1087</v>
      </c>
      <c r="L28" s="138" t="s">
        <v>1088</v>
      </c>
    </row>
    <row r="29" spans="1:12" s="137" customFormat="1" ht="23.1" customHeight="1" x14ac:dyDescent="0.2">
      <c r="A29" s="136"/>
      <c r="B29" s="138" t="s">
        <v>1107</v>
      </c>
      <c r="C29" s="138" t="s">
        <v>1085</v>
      </c>
      <c r="D29" s="139">
        <v>1000000000</v>
      </c>
      <c r="E29" s="338">
        <v>6.2500000000000003E-3</v>
      </c>
      <c r="F29" s="338"/>
      <c r="G29" s="138" t="s">
        <v>1086</v>
      </c>
      <c r="H29" s="140">
        <v>1.4984999999999999</v>
      </c>
      <c r="I29" s="141">
        <v>1498500000</v>
      </c>
      <c r="J29" s="142">
        <v>45814</v>
      </c>
      <c r="K29" s="142" t="s">
        <v>1087</v>
      </c>
      <c r="L29" s="138" t="s">
        <v>1088</v>
      </c>
    </row>
    <row r="30" spans="1:12" s="137" customFormat="1" ht="23.1" customHeight="1" x14ac:dyDescent="0.2">
      <c r="A30" s="136"/>
      <c r="B30" s="138" t="s">
        <v>1108</v>
      </c>
      <c r="C30" s="138" t="s">
        <v>1101</v>
      </c>
      <c r="D30" s="139">
        <v>1000000000</v>
      </c>
      <c r="E30" s="338" t="s">
        <v>1109</v>
      </c>
      <c r="F30" s="338"/>
      <c r="G30" s="138" t="s">
        <v>1105</v>
      </c>
      <c r="H30" s="140">
        <v>1.7170000000000001</v>
      </c>
      <c r="I30" s="141">
        <v>1717000000</v>
      </c>
      <c r="J30" s="142">
        <v>44354</v>
      </c>
      <c r="K30" s="142" t="s">
        <v>1087</v>
      </c>
      <c r="L30" s="138" t="s">
        <v>1088</v>
      </c>
    </row>
    <row r="31" spans="1:12" s="137" customFormat="1" ht="23.1" customHeight="1" x14ac:dyDescent="0.2">
      <c r="A31" s="136"/>
      <c r="B31" s="138" t="s">
        <v>1110</v>
      </c>
      <c r="C31" s="138" t="s">
        <v>1096</v>
      </c>
      <c r="D31" s="139">
        <v>750000000</v>
      </c>
      <c r="E31" s="338" t="s">
        <v>1111</v>
      </c>
      <c r="F31" s="338"/>
      <c r="G31" s="138" t="s">
        <v>1105</v>
      </c>
      <c r="H31" s="140">
        <v>1</v>
      </c>
      <c r="I31" s="141">
        <v>750000000</v>
      </c>
      <c r="J31" s="142">
        <v>45105</v>
      </c>
      <c r="K31" s="142" t="s">
        <v>1087</v>
      </c>
      <c r="L31" s="138" t="s">
        <v>1088</v>
      </c>
    </row>
    <row r="32" spans="1:12" s="137" customFormat="1" ht="22.5" customHeight="1" x14ac:dyDescent="0.2">
      <c r="A32" s="136"/>
      <c r="B32" s="138" t="s">
        <v>1112</v>
      </c>
      <c r="C32" s="138" t="s">
        <v>1092</v>
      </c>
      <c r="D32" s="139">
        <v>2000000000</v>
      </c>
      <c r="E32" s="339" t="s">
        <v>1113</v>
      </c>
      <c r="F32" s="339"/>
      <c r="G32" s="138" t="s">
        <v>1086</v>
      </c>
      <c r="H32" s="140">
        <v>1.2949999999999999</v>
      </c>
      <c r="I32" s="141">
        <v>2590000000</v>
      </c>
      <c r="J32" s="142">
        <v>44491</v>
      </c>
      <c r="K32" s="142" t="s">
        <v>1087</v>
      </c>
      <c r="L32" s="138" t="s">
        <v>1088</v>
      </c>
    </row>
    <row r="33" spans="1:12" s="137" customFormat="1" ht="23.1" customHeight="1" x14ac:dyDescent="0.2">
      <c r="A33" s="136"/>
      <c r="B33" s="138" t="s">
        <v>1114</v>
      </c>
      <c r="C33" s="138" t="s">
        <v>1085</v>
      </c>
      <c r="D33" s="139">
        <v>1750000000</v>
      </c>
      <c r="E33" s="338">
        <v>0</v>
      </c>
      <c r="F33" s="338"/>
      <c r="G33" s="138" t="s">
        <v>1086</v>
      </c>
      <c r="H33" s="140">
        <v>1.4975000000000001</v>
      </c>
      <c r="I33" s="141">
        <v>2620625000</v>
      </c>
      <c r="J33" s="142">
        <v>45331</v>
      </c>
      <c r="K33" s="142" t="s">
        <v>1087</v>
      </c>
      <c r="L33" s="138" t="s">
        <v>1088</v>
      </c>
    </row>
    <row r="34" spans="1:12" s="137" customFormat="1" ht="23.1" customHeight="1" x14ac:dyDescent="0.2">
      <c r="A34" s="136"/>
      <c r="B34" s="138" t="s">
        <v>1115</v>
      </c>
      <c r="C34" s="138" t="s">
        <v>1101</v>
      </c>
      <c r="D34" s="139">
        <v>1000000000</v>
      </c>
      <c r="E34" s="338" t="s">
        <v>1116</v>
      </c>
      <c r="F34" s="338"/>
      <c r="G34" s="138" t="s">
        <v>1105</v>
      </c>
      <c r="H34" s="140">
        <v>1.6902900000000001</v>
      </c>
      <c r="I34" s="141">
        <v>1690290000</v>
      </c>
      <c r="J34" s="142">
        <v>44736</v>
      </c>
      <c r="K34" s="142" t="s">
        <v>1087</v>
      </c>
      <c r="L34" s="138" t="s">
        <v>1088</v>
      </c>
    </row>
    <row r="35" spans="1:12" s="137" customFormat="1" ht="23.1" customHeight="1" x14ac:dyDescent="0.2">
      <c r="A35" s="136"/>
      <c r="B35" s="138" t="s">
        <v>1117</v>
      </c>
      <c r="C35" s="138" t="s">
        <v>1092</v>
      </c>
      <c r="D35" s="139">
        <v>1750000000</v>
      </c>
      <c r="E35" s="338">
        <v>2.1000000000000001E-2</v>
      </c>
      <c r="F35" s="338"/>
      <c r="G35" s="138" t="s">
        <v>1086</v>
      </c>
      <c r="H35" s="140">
        <v>1.3090999999999999</v>
      </c>
      <c r="I35" s="141">
        <v>2290925000</v>
      </c>
      <c r="J35" s="142">
        <v>44757</v>
      </c>
      <c r="K35" s="142" t="s">
        <v>1087</v>
      </c>
      <c r="L35" s="138" t="s">
        <v>1088</v>
      </c>
    </row>
    <row r="36" spans="1:12" s="137" customFormat="1" ht="23.1" customHeight="1" x14ac:dyDescent="0.2">
      <c r="A36" s="136"/>
      <c r="B36" s="138" t="s">
        <v>1118</v>
      </c>
      <c r="C36" s="138" t="s">
        <v>1092</v>
      </c>
      <c r="D36" s="139">
        <v>400000000</v>
      </c>
      <c r="E36" s="338">
        <v>2.111E-2</v>
      </c>
      <c r="F36" s="338"/>
      <c r="G36" s="138" t="s">
        <v>1086</v>
      </c>
      <c r="H36" s="140">
        <v>1.31</v>
      </c>
      <c r="I36" s="141">
        <v>524000000</v>
      </c>
      <c r="J36" s="142">
        <v>44392</v>
      </c>
      <c r="K36" s="142" t="s">
        <v>1087</v>
      </c>
      <c r="L36" s="138" t="s">
        <v>1088</v>
      </c>
    </row>
    <row r="37" spans="1:12" s="137" customFormat="1" ht="23.1" customHeight="1" x14ac:dyDescent="0.2">
      <c r="A37" s="136"/>
      <c r="B37" s="138" t="s">
        <v>1119</v>
      </c>
      <c r="C37" s="138" t="s">
        <v>1085</v>
      </c>
      <c r="D37" s="139">
        <v>1250000000</v>
      </c>
      <c r="E37" s="338">
        <v>1E-3</v>
      </c>
      <c r="F37" s="338"/>
      <c r="G37" s="138" t="s">
        <v>1086</v>
      </c>
      <c r="H37" s="140">
        <v>1.4713000000000001</v>
      </c>
      <c r="I37" s="141">
        <v>1839125000</v>
      </c>
      <c r="J37" s="142">
        <v>46587</v>
      </c>
      <c r="K37" s="142" t="s">
        <v>1087</v>
      </c>
      <c r="L37" s="138" t="s">
        <v>1088</v>
      </c>
    </row>
    <row r="38" spans="1:12" s="137" customFormat="1" ht="23.1" customHeight="1" x14ac:dyDescent="0.2">
      <c r="A38" s="136"/>
      <c r="B38" s="138" t="s">
        <v>1120</v>
      </c>
      <c r="C38" s="138" t="s">
        <v>1085</v>
      </c>
      <c r="D38" s="139">
        <v>1000000000</v>
      </c>
      <c r="E38" s="338">
        <v>2.5000000000000001E-3</v>
      </c>
      <c r="F38" s="338"/>
      <c r="G38" s="138" t="s">
        <v>1086</v>
      </c>
      <c r="H38" s="140">
        <v>1.5674999999999999</v>
      </c>
      <c r="I38" s="141">
        <v>1567500000</v>
      </c>
      <c r="J38" s="142">
        <v>45377</v>
      </c>
      <c r="K38" s="142" t="s">
        <v>1087</v>
      </c>
      <c r="L38" s="138" t="s">
        <v>1088</v>
      </c>
    </row>
    <row r="39" spans="1:12" s="137" customFormat="1" ht="23.1" customHeight="1" x14ac:dyDescent="0.2">
      <c r="A39" s="136"/>
      <c r="B39" s="138" t="s">
        <v>1121</v>
      </c>
      <c r="C39" s="138" t="s">
        <v>1096</v>
      </c>
      <c r="D39" s="139">
        <v>5000000000</v>
      </c>
      <c r="E39" s="338" t="s">
        <v>1122</v>
      </c>
      <c r="F39" s="338"/>
      <c r="G39" s="138" t="s">
        <v>1105</v>
      </c>
      <c r="H39" s="140">
        <v>1</v>
      </c>
      <c r="I39" s="141">
        <v>5000000000</v>
      </c>
      <c r="J39" s="142">
        <v>44462</v>
      </c>
      <c r="K39" s="142" t="s">
        <v>1087</v>
      </c>
      <c r="L39" s="138" t="s">
        <v>1088</v>
      </c>
    </row>
    <row r="40" spans="1:12" s="137" customFormat="1" ht="23.1" customHeight="1" x14ac:dyDescent="0.2">
      <c r="A40" s="136"/>
      <c r="B40" s="138" t="s">
        <v>1123</v>
      </c>
      <c r="C40" s="138" t="s">
        <v>1096</v>
      </c>
      <c r="D40" s="139">
        <v>5000000000</v>
      </c>
      <c r="E40" s="338" t="s">
        <v>1124</v>
      </c>
      <c r="F40" s="338"/>
      <c r="G40" s="138" t="s">
        <v>1105</v>
      </c>
      <c r="H40" s="140">
        <v>1</v>
      </c>
      <c r="I40" s="141">
        <v>5000000000</v>
      </c>
      <c r="J40" s="142">
        <v>45008</v>
      </c>
      <c r="K40" s="142" t="s">
        <v>1087</v>
      </c>
      <c r="L40" s="138" t="s">
        <v>1088</v>
      </c>
    </row>
    <row r="41" spans="1:12" s="137" customFormat="1" ht="23.1" customHeight="1" x14ac:dyDescent="0.2">
      <c r="A41" s="136"/>
      <c r="B41" s="138" t="s">
        <v>1125</v>
      </c>
      <c r="C41" s="138" t="s">
        <v>1092</v>
      </c>
      <c r="D41" s="139">
        <v>1250000000</v>
      </c>
      <c r="E41" s="338">
        <v>1.4500000000000001E-2</v>
      </c>
      <c r="F41" s="338"/>
      <c r="G41" s="138" t="s">
        <v>1086</v>
      </c>
      <c r="H41" s="140">
        <v>1.406272</v>
      </c>
      <c r="I41" s="141">
        <v>1757840000</v>
      </c>
      <c r="J41" s="142">
        <v>45019</v>
      </c>
      <c r="K41" s="142" t="s">
        <v>1087</v>
      </c>
      <c r="L41" s="138" t="s">
        <v>1088</v>
      </c>
    </row>
    <row r="42" spans="1:12" s="137" customFormat="1" ht="23.1" customHeight="1" x14ac:dyDescent="0.2">
      <c r="A42" s="136"/>
      <c r="B42" s="138" t="s">
        <v>1126</v>
      </c>
      <c r="C42" s="138" t="s">
        <v>1127</v>
      </c>
      <c r="D42" s="139">
        <v>1250000000</v>
      </c>
      <c r="E42" s="338" t="s">
        <v>1128</v>
      </c>
      <c r="F42" s="338"/>
      <c r="G42" s="138" t="s">
        <v>1105</v>
      </c>
      <c r="H42" s="140">
        <v>0.85860150000000013</v>
      </c>
      <c r="I42" s="141">
        <v>1073251875.0000001</v>
      </c>
      <c r="J42" s="142">
        <v>45030</v>
      </c>
      <c r="K42" s="142" t="s">
        <v>1087</v>
      </c>
      <c r="L42" s="138" t="s">
        <v>1088</v>
      </c>
    </row>
    <row r="43" spans="1:12" s="137" customFormat="1" ht="18.75" customHeight="1" x14ac:dyDescent="0.2">
      <c r="A43" s="136"/>
      <c r="K43" s="142"/>
      <c r="L43" s="138"/>
    </row>
    <row r="44" spans="1:12" s="137" customFormat="1" ht="25.5" customHeight="1" x14ac:dyDescent="0.3">
      <c r="A44" s="136"/>
      <c r="B44" s="144" t="s">
        <v>1129</v>
      </c>
      <c r="C44" s="144"/>
      <c r="D44" s="145"/>
      <c r="E44" s="145"/>
      <c r="F44" s="135"/>
      <c r="G44" s="135"/>
      <c r="H44" s="146"/>
      <c r="I44" s="147">
        <v>49280349470</v>
      </c>
    </row>
    <row r="45" spans="1:12" s="137" customFormat="1" ht="18.75" customHeight="1" x14ac:dyDescent="0.3">
      <c r="A45" s="136"/>
      <c r="B45" s="144"/>
      <c r="C45" s="144"/>
      <c r="D45" s="145"/>
      <c r="E45" s="145"/>
      <c r="F45" s="135"/>
      <c r="G45" s="135"/>
      <c r="H45" s="146"/>
      <c r="I45" s="147"/>
    </row>
    <row r="46" spans="1:12" s="137" customFormat="1" ht="23.25" x14ac:dyDescent="0.3">
      <c r="A46" s="136" t="s">
        <v>1130</v>
      </c>
      <c r="B46" s="135" t="s">
        <v>1131</v>
      </c>
      <c r="C46" s="145"/>
      <c r="D46" s="145"/>
      <c r="E46" s="148">
        <v>2.4097313180734395E-2</v>
      </c>
      <c r="F46" s="148"/>
      <c r="G46" s="135"/>
      <c r="H46" s="135"/>
      <c r="I46" s="149" t="s">
        <v>1132</v>
      </c>
      <c r="J46" s="150"/>
      <c r="K46" s="151">
        <v>5.5E-2</v>
      </c>
      <c r="L46" s="151"/>
    </row>
    <row r="47" spans="1:12" s="137" customFormat="1" ht="23.25" customHeight="1" x14ac:dyDescent="0.3">
      <c r="A47" s="136"/>
      <c r="B47" s="135" t="s">
        <v>1133</v>
      </c>
      <c r="C47" s="145"/>
      <c r="D47" s="145"/>
      <c r="E47" s="148">
        <v>3.0232012465713644E-2</v>
      </c>
      <c r="F47" s="151"/>
      <c r="G47" s="135"/>
      <c r="H47" s="135"/>
      <c r="I47" s="149" t="s">
        <v>1134</v>
      </c>
      <c r="J47" s="150"/>
      <c r="K47" s="151">
        <v>0.1</v>
      </c>
    </row>
    <row r="48" spans="1:12" s="137" customFormat="1" ht="21.75" customHeight="1" x14ac:dyDescent="0.2">
      <c r="A48" s="136"/>
    </row>
    <row r="49" spans="1:11" s="137" customFormat="1" ht="22.5" customHeight="1" x14ac:dyDescent="0.3">
      <c r="A49" s="136" t="s">
        <v>1135</v>
      </c>
      <c r="B49" s="149" t="s">
        <v>1136</v>
      </c>
      <c r="C49" s="149"/>
      <c r="D49" s="135"/>
      <c r="E49" s="135"/>
      <c r="F49" s="135"/>
      <c r="G49" s="135"/>
      <c r="H49" s="135"/>
      <c r="I49" s="152">
        <v>21.254760555292268</v>
      </c>
      <c r="K49" s="153"/>
    </row>
    <row r="50" spans="1:11" s="137" customFormat="1" ht="22.5" customHeight="1" x14ac:dyDescent="0.3">
      <c r="A50" s="136"/>
      <c r="B50" s="149" t="s">
        <v>1137</v>
      </c>
      <c r="C50" s="149"/>
      <c r="D50" s="135"/>
      <c r="E50" s="135"/>
      <c r="F50" s="135"/>
      <c r="G50" s="135"/>
      <c r="H50" s="135"/>
      <c r="I50" s="152">
        <v>30.135437073651669</v>
      </c>
      <c r="J50" s="154"/>
      <c r="K50" s="153"/>
    </row>
    <row r="51" spans="1:11" s="137" customFormat="1" ht="10.5" customHeight="1" x14ac:dyDescent="0.2">
      <c r="A51" s="136"/>
    </row>
    <row r="52" spans="1:11" s="137" customFormat="1" ht="22.5" customHeight="1" x14ac:dyDescent="0.3">
      <c r="A52" s="136" t="s">
        <v>1138</v>
      </c>
      <c r="B52" s="155" t="s">
        <v>1139</v>
      </c>
      <c r="C52" s="156"/>
      <c r="D52" s="157"/>
      <c r="E52" s="157"/>
    </row>
    <row r="53" spans="1:11" s="137" customFormat="1" ht="20.25" customHeight="1" x14ac:dyDescent="0.3">
      <c r="A53" s="136"/>
      <c r="B53" s="149" t="s">
        <v>1140</v>
      </c>
      <c r="C53" s="149"/>
      <c r="D53" s="149"/>
      <c r="E53" s="149"/>
      <c r="F53" s="149"/>
      <c r="G53" s="149"/>
      <c r="H53" s="135"/>
      <c r="I53" s="149" t="s">
        <v>3</v>
      </c>
    </row>
    <row r="54" spans="1:11" s="137" customFormat="1" ht="20.25" customHeight="1" x14ac:dyDescent="0.3">
      <c r="A54" s="136"/>
      <c r="B54" s="149" t="s">
        <v>1141</v>
      </c>
      <c r="C54" s="149"/>
      <c r="D54" s="149"/>
      <c r="E54" s="149"/>
      <c r="F54" s="149"/>
      <c r="G54" s="149"/>
      <c r="H54" s="135"/>
      <c r="I54" s="149" t="s">
        <v>3</v>
      </c>
    </row>
    <row r="55" spans="1:11" s="137" customFormat="1" ht="20.25" customHeight="1" x14ac:dyDescent="0.3">
      <c r="A55" s="136"/>
      <c r="B55" s="149" t="s">
        <v>1142</v>
      </c>
      <c r="C55" s="149"/>
      <c r="D55" s="149"/>
      <c r="E55" s="149"/>
      <c r="F55" s="149"/>
      <c r="G55" s="149"/>
      <c r="H55" s="135"/>
      <c r="I55" s="149" t="s">
        <v>3</v>
      </c>
    </row>
    <row r="56" spans="1:11" s="137" customFormat="1" ht="20.25" customHeight="1" x14ac:dyDescent="0.3">
      <c r="A56" s="136"/>
      <c r="B56" s="149" t="s">
        <v>1143</v>
      </c>
      <c r="C56" s="149"/>
      <c r="D56" s="149"/>
      <c r="E56" s="149"/>
      <c r="F56" s="149"/>
      <c r="G56" s="149"/>
      <c r="H56" s="135"/>
      <c r="I56" s="149" t="s">
        <v>1144</v>
      </c>
    </row>
    <row r="57" spans="1:11" s="137" customFormat="1" ht="20.25" customHeight="1" x14ac:dyDescent="0.3">
      <c r="A57" s="136"/>
      <c r="B57" s="149" t="s">
        <v>1145</v>
      </c>
      <c r="C57" s="149"/>
      <c r="D57" s="149"/>
      <c r="E57" s="149"/>
      <c r="F57" s="149"/>
      <c r="G57" s="149"/>
      <c r="H57" s="135"/>
      <c r="I57" s="149" t="s">
        <v>1146</v>
      </c>
    </row>
    <row r="58" spans="1:11" s="137" customFormat="1" ht="20.25" x14ac:dyDescent="0.3">
      <c r="A58" s="136"/>
      <c r="B58" s="149" t="s">
        <v>1147</v>
      </c>
      <c r="C58" s="149"/>
      <c r="D58" s="149"/>
      <c r="E58" s="149"/>
      <c r="F58" s="149"/>
      <c r="G58" s="149"/>
      <c r="H58" s="135"/>
      <c r="I58" s="149" t="s">
        <v>1148</v>
      </c>
    </row>
    <row r="59" spans="1:11" s="137" customFormat="1" ht="20.25" customHeight="1" x14ac:dyDescent="0.3">
      <c r="A59" s="136"/>
      <c r="B59" s="149" t="s">
        <v>1149</v>
      </c>
      <c r="C59" s="149"/>
      <c r="D59" s="149"/>
      <c r="E59" s="149"/>
      <c r="F59" s="149"/>
      <c r="G59" s="149"/>
      <c r="H59" s="135"/>
      <c r="I59" s="149" t="s">
        <v>1150</v>
      </c>
    </row>
    <row r="60" spans="1:11" s="137" customFormat="1" ht="20.25" customHeight="1" x14ac:dyDescent="0.3">
      <c r="A60" s="136"/>
      <c r="B60" s="135" t="s">
        <v>1151</v>
      </c>
      <c r="C60" s="135"/>
      <c r="D60" s="135"/>
      <c r="E60" s="135"/>
      <c r="F60" s="135"/>
      <c r="G60" s="135"/>
      <c r="H60" s="135"/>
      <c r="I60" s="135" t="s">
        <v>1152</v>
      </c>
    </row>
    <row r="61" spans="1:11" s="137" customFormat="1" ht="9" customHeight="1" x14ac:dyDescent="0.3">
      <c r="A61" s="136"/>
      <c r="B61" s="135"/>
      <c r="C61" s="135"/>
      <c r="D61" s="135"/>
      <c r="E61" s="135"/>
      <c r="F61" s="135"/>
      <c r="G61" s="135"/>
      <c r="H61" s="135"/>
      <c r="I61" s="135"/>
    </row>
    <row r="62" spans="1:11" s="137" customFormat="1" ht="22.5" customHeight="1" x14ac:dyDescent="0.3">
      <c r="A62" s="136" t="s">
        <v>1153</v>
      </c>
      <c r="B62" s="155" t="s">
        <v>1154</v>
      </c>
      <c r="C62" s="156"/>
      <c r="D62" s="157"/>
      <c r="E62" s="157"/>
    </row>
    <row r="63" spans="1:11" s="137" customFormat="1" ht="20.25" customHeight="1" x14ac:dyDescent="0.3">
      <c r="A63" s="136"/>
      <c r="B63" s="158" t="s">
        <v>1155</v>
      </c>
      <c r="C63" s="158"/>
      <c r="D63" s="135"/>
      <c r="E63" s="135"/>
      <c r="F63" s="135"/>
      <c r="G63" s="135"/>
      <c r="H63" s="135"/>
      <c r="I63" s="159">
        <v>51930969072.358742</v>
      </c>
    </row>
    <row r="64" spans="1:11" s="137" customFormat="1" ht="20.25" customHeight="1" x14ac:dyDescent="0.3">
      <c r="A64" s="136"/>
      <c r="B64" s="158" t="s">
        <v>1156</v>
      </c>
      <c r="C64" s="158"/>
      <c r="D64" s="135"/>
      <c r="E64" s="135"/>
      <c r="F64" s="135"/>
      <c r="G64" s="135"/>
      <c r="H64" s="135"/>
      <c r="I64" s="159">
        <v>13125064570.761269</v>
      </c>
    </row>
    <row r="65" spans="1:13" s="137" customFormat="1" ht="20.25" customHeight="1" thickBot="1" x14ac:dyDescent="0.35">
      <c r="A65" s="136"/>
      <c r="B65" s="160" t="s">
        <v>1157</v>
      </c>
      <c r="C65" s="160"/>
      <c r="D65" s="145"/>
      <c r="E65" s="145"/>
      <c r="F65" s="135"/>
      <c r="G65" s="135"/>
      <c r="H65" s="135"/>
      <c r="I65" s="161">
        <v>65056033643.120003</v>
      </c>
      <c r="J65" s="137" t="s">
        <v>1490</v>
      </c>
    </row>
    <row r="66" spans="1:13" s="137" customFormat="1" ht="10.5" customHeight="1" thickTop="1" x14ac:dyDescent="0.3">
      <c r="A66" s="136"/>
      <c r="B66" s="135"/>
      <c r="C66" s="135"/>
      <c r="D66" s="135"/>
      <c r="E66" s="135"/>
      <c r="F66" s="135"/>
      <c r="G66" s="135"/>
      <c r="H66" s="135"/>
      <c r="I66" s="135"/>
    </row>
    <row r="67" spans="1:13" s="137" customFormat="1" ht="22.5" customHeight="1" x14ac:dyDescent="0.3">
      <c r="A67" s="136" t="s">
        <v>1158</v>
      </c>
      <c r="B67" s="155" t="s">
        <v>1159</v>
      </c>
      <c r="C67" s="155"/>
      <c r="D67" s="155"/>
      <c r="E67" s="155"/>
      <c r="F67" s="135"/>
      <c r="G67" s="135"/>
      <c r="H67" s="135"/>
      <c r="I67" s="135"/>
    </row>
    <row r="68" spans="1:13" s="137" customFormat="1" ht="21" customHeight="1" x14ac:dyDescent="0.3">
      <c r="A68" s="136"/>
      <c r="B68" s="135" t="s">
        <v>1160</v>
      </c>
      <c r="C68" s="135"/>
      <c r="D68" s="135"/>
      <c r="E68" s="135"/>
      <c r="F68" s="135"/>
      <c r="G68" s="135"/>
      <c r="H68" s="135"/>
      <c r="I68" s="162" t="s">
        <v>1161</v>
      </c>
      <c r="J68" s="163"/>
    </row>
    <row r="69" spans="1:13" s="137" customFormat="1" ht="21" customHeight="1" x14ac:dyDescent="0.3">
      <c r="A69" s="136"/>
      <c r="B69" s="135" t="s">
        <v>1162</v>
      </c>
      <c r="C69" s="135"/>
      <c r="D69" s="135"/>
      <c r="E69" s="135"/>
      <c r="F69" s="135"/>
      <c r="G69" s="135"/>
      <c r="H69" s="135"/>
      <c r="I69" s="162" t="s">
        <v>1161</v>
      </c>
      <c r="J69" s="164"/>
    </row>
    <row r="70" spans="1:13" s="137" customFormat="1" ht="12" customHeight="1" x14ac:dyDescent="0.3">
      <c r="A70" s="136"/>
      <c r="B70" s="135"/>
      <c r="C70" s="135"/>
      <c r="D70" s="135"/>
      <c r="E70" s="135"/>
      <c r="F70" s="135"/>
      <c r="G70" s="135"/>
      <c r="H70" s="135"/>
      <c r="I70" s="135"/>
    </row>
    <row r="71" spans="1:13" s="137" customFormat="1" ht="39.75" customHeight="1" x14ac:dyDescent="0.2">
      <c r="A71" s="136"/>
      <c r="B71" s="327" t="s">
        <v>1163</v>
      </c>
      <c r="C71" s="327"/>
      <c r="D71" s="327"/>
      <c r="E71" s="327"/>
      <c r="F71" s="327"/>
      <c r="G71" s="327"/>
      <c r="H71" s="327"/>
      <c r="I71" s="327"/>
      <c r="J71" s="327"/>
      <c r="K71" s="327"/>
      <c r="L71" s="327"/>
      <c r="M71" s="327"/>
    </row>
    <row r="72" spans="1:13" s="137" customFormat="1" ht="20.25" customHeight="1" x14ac:dyDescent="0.2">
      <c r="A72" s="136"/>
      <c r="B72" s="327" t="s">
        <v>1164</v>
      </c>
      <c r="C72" s="327"/>
      <c r="D72" s="327"/>
      <c r="E72" s="327"/>
      <c r="F72" s="327"/>
      <c r="G72" s="327"/>
      <c r="H72" s="327"/>
      <c r="I72" s="327"/>
      <c r="J72" s="327"/>
      <c r="K72" s="327"/>
      <c r="L72" s="327"/>
      <c r="M72" s="327"/>
    </row>
    <row r="73" spans="1:13" s="137" customFormat="1" ht="20.25" customHeight="1" x14ac:dyDescent="0.2">
      <c r="A73" s="136"/>
      <c r="B73" s="326" t="s">
        <v>1165</v>
      </c>
      <c r="C73" s="326"/>
      <c r="D73" s="326"/>
      <c r="E73" s="326"/>
      <c r="F73" s="326"/>
      <c r="G73" s="326"/>
      <c r="H73" s="326"/>
      <c r="I73" s="326"/>
      <c r="J73" s="326"/>
      <c r="K73" s="326"/>
      <c r="L73" s="326"/>
      <c r="M73" s="326"/>
    </row>
    <row r="74" spans="1:13" s="137" customFormat="1" ht="24" customHeight="1" x14ac:dyDescent="0.2">
      <c r="A74" s="136"/>
      <c r="B74" s="327" t="s">
        <v>1166</v>
      </c>
      <c r="C74" s="327"/>
      <c r="D74" s="327"/>
      <c r="E74" s="327"/>
      <c r="F74" s="327"/>
      <c r="G74" s="327"/>
      <c r="H74" s="327"/>
      <c r="I74" s="327"/>
      <c r="J74" s="327"/>
      <c r="K74" s="327"/>
      <c r="L74" s="327"/>
      <c r="M74" s="327"/>
    </row>
    <row r="75" spans="1:13" s="137" customFormat="1" ht="38.25" customHeight="1" x14ac:dyDescent="0.2">
      <c r="A75" s="136"/>
      <c r="B75" s="327" t="s">
        <v>1167</v>
      </c>
      <c r="C75" s="327"/>
      <c r="D75" s="327"/>
      <c r="E75" s="327"/>
      <c r="F75" s="327"/>
      <c r="G75" s="327"/>
      <c r="H75" s="327"/>
      <c r="I75" s="327"/>
      <c r="J75" s="327"/>
      <c r="K75" s="327"/>
      <c r="L75" s="327"/>
      <c r="M75" s="327"/>
    </row>
    <row r="76" spans="1:13" s="137" customFormat="1" ht="9.75" customHeight="1" x14ac:dyDescent="0.2">
      <c r="A76" s="136"/>
      <c r="B76" s="165"/>
      <c r="C76" s="165"/>
      <c r="D76" s="165"/>
      <c r="E76" s="165"/>
      <c r="F76" s="165"/>
      <c r="G76" s="165"/>
      <c r="H76" s="165"/>
      <c r="I76" s="165"/>
      <c r="J76" s="165"/>
      <c r="K76" s="165"/>
      <c r="L76" s="165"/>
      <c r="M76" s="165"/>
    </row>
    <row r="77" spans="1:13" s="137" customFormat="1" ht="29.1" customHeight="1" x14ac:dyDescent="0.25">
      <c r="A77" s="166"/>
      <c r="B77" s="124" t="s">
        <v>1168</v>
      </c>
      <c r="C77" s="167"/>
      <c r="D77" s="168"/>
      <c r="E77" s="168"/>
      <c r="F77" s="168"/>
      <c r="G77" s="168"/>
      <c r="H77" s="168"/>
      <c r="I77" s="168"/>
      <c r="J77" s="168"/>
      <c r="K77" s="168"/>
      <c r="L77" s="169"/>
      <c r="M77" s="169"/>
    </row>
    <row r="78" spans="1:13" s="137" customFormat="1" ht="10.5" customHeight="1" x14ac:dyDescent="0.25">
      <c r="A78" s="166"/>
      <c r="B78" s="170"/>
      <c r="C78" s="170"/>
      <c r="D78" s="171"/>
      <c r="E78" s="171"/>
      <c r="F78" s="171"/>
      <c r="G78" s="171"/>
      <c r="H78" s="171"/>
      <c r="I78" s="171"/>
      <c r="J78" s="171"/>
      <c r="K78" s="171"/>
    </row>
    <row r="79" spans="1:13" s="137" customFormat="1" ht="23.25" x14ac:dyDescent="0.25">
      <c r="A79" s="136"/>
      <c r="B79" s="172" t="s">
        <v>1169</v>
      </c>
      <c r="C79" s="173"/>
      <c r="D79" s="173"/>
      <c r="E79" s="173"/>
      <c r="F79" s="174"/>
      <c r="G79" s="175" t="s">
        <v>1170</v>
      </c>
      <c r="H79" s="175" t="s">
        <v>1171</v>
      </c>
    </row>
    <row r="80" spans="1:13" s="137" customFormat="1" ht="26.1" customHeight="1" x14ac:dyDescent="0.2">
      <c r="A80" s="136" t="s">
        <v>1172</v>
      </c>
      <c r="B80" s="176" t="s">
        <v>1173</v>
      </c>
      <c r="C80" s="176"/>
      <c r="D80" s="177"/>
      <c r="E80" s="177"/>
      <c r="F80" s="176"/>
      <c r="G80" s="176"/>
      <c r="H80" s="176"/>
    </row>
    <row r="81" spans="1:13" s="137" customFormat="1" ht="24.95" customHeight="1" x14ac:dyDescent="0.2">
      <c r="A81" s="136"/>
      <c r="B81" s="178" t="s">
        <v>1174</v>
      </c>
      <c r="C81" s="178"/>
      <c r="D81" s="176"/>
      <c r="E81" s="177"/>
      <c r="F81" s="176"/>
      <c r="G81" s="138" t="s">
        <v>1175</v>
      </c>
      <c r="H81" s="138" t="s">
        <v>1176</v>
      </c>
    </row>
    <row r="82" spans="1:13" s="137" customFormat="1" ht="24.95" customHeight="1" x14ac:dyDescent="0.2">
      <c r="A82" s="136"/>
      <c r="B82" s="178" t="s">
        <v>1177</v>
      </c>
      <c r="C82" s="178"/>
      <c r="D82" s="176"/>
      <c r="E82" s="176"/>
      <c r="F82" s="176"/>
      <c r="G82" s="138" t="s">
        <v>1178</v>
      </c>
      <c r="H82" s="138" t="s">
        <v>1179</v>
      </c>
    </row>
    <row r="83" spans="1:13" s="137" customFormat="1" ht="24.95" customHeight="1" x14ac:dyDescent="0.2">
      <c r="A83" s="136"/>
      <c r="B83" s="178" t="s">
        <v>1180</v>
      </c>
      <c r="C83" s="178"/>
      <c r="D83" s="176"/>
      <c r="E83" s="176"/>
      <c r="F83" s="176"/>
      <c r="G83" s="179" t="s">
        <v>1181</v>
      </c>
      <c r="H83" s="138" t="s">
        <v>1182</v>
      </c>
    </row>
    <row r="84" spans="1:13" s="137" customFormat="1" ht="24.95" customHeight="1" x14ac:dyDescent="0.2">
      <c r="A84" s="136"/>
      <c r="B84" s="178" t="s">
        <v>1183</v>
      </c>
      <c r="C84" s="178"/>
      <c r="D84" s="176"/>
      <c r="E84" s="176"/>
      <c r="F84" s="176"/>
      <c r="G84" s="138" t="s">
        <v>1184</v>
      </c>
      <c r="H84" s="138" t="s">
        <v>1185</v>
      </c>
      <c r="J84" s="180"/>
    </row>
    <row r="85" spans="1:13" s="137" customFormat="1" ht="24.95" customHeight="1" x14ac:dyDescent="0.2">
      <c r="A85" s="136"/>
      <c r="B85" s="178" t="s">
        <v>1186</v>
      </c>
      <c r="C85" s="178"/>
      <c r="D85" s="176"/>
      <c r="E85" s="176"/>
      <c r="F85" s="176"/>
      <c r="G85" s="138" t="s">
        <v>1187</v>
      </c>
      <c r="H85" s="138" t="s">
        <v>1188</v>
      </c>
      <c r="J85" s="180"/>
    </row>
    <row r="86" spans="1:13" s="137" customFormat="1" ht="12.95" customHeight="1" x14ac:dyDescent="0.2">
      <c r="A86" s="136"/>
      <c r="B86" s="181"/>
      <c r="C86" s="181"/>
      <c r="D86" s="181"/>
      <c r="E86" s="181"/>
      <c r="F86" s="181"/>
      <c r="G86" s="181"/>
      <c r="H86" s="181"/>
    </row>
    <row r="87" spans="1:13" s="137" customFormat="1" ht="24.95" customHeight="1" x14ac:dyDescent="0.2">
      <c r="A87" s="136"/>
      <c r="B87" s="176" t="s">
        <v>1189</v>
      </c>
      <c r="C87" s="176"/>
      <c r="D87" s="176"/>
      <c r="E87" s="176"/>
      <c r="F87" s="182"/>
      <c r="G87" s="133"/>
      <c r="H87" s="133"/>
    </row>
    <row r="88" spans="1:13" s="137" customFormat="1" ht="24.95" customHeight="1" x14ac:dyDescent="0.2">
      <c r="A88" s="136"/>
      <c r="B88" s="178" t="s">
        <v>1190</v>
      </c>
      <c r="C88" s="176"/>
      <c r="D88" s="176"/>
      <c r="E88" s="176"/>
      <c r="F88" s="182"/>
      <c r="G88" s="179" t="s">
        <v>1191</v>
      </c>
      <c r="H88" s="179" t="s">
        <v>1179</v>
      </c>
    </row>
    <row r="89" spans="1:13" s="137" customFormat="1" ht="24.95" customHeight="1" x14ac:dyDescent="0.2">
      <c r="A89" s="136"/>
      <c r="B89" s="178" t="s">
        <v>1192</v>
      </c>
      <c r="C89" s="178"/>
      <c r="D89" s="176"/>
      <c r="E89" s="176"/>
      <c r="F89" s="176"/>
      <c r="G89" s="179" t="s">
        <v>1193</v>
      </c>
      <c r="H89" s="179" t="s">
        <v>1194</v>
      </c>
    </row>
    <row r="90" spans="1:13" s="137" customFormat="1" ht="24.95" customHeight="1" x14ac:dyDescent="0.2">
      <c r="A90" s="136"/>
      <c r="B90" s="178" t="s">
        <v>1180</v>
      </c>
      <c r="C90" s="178"/>
      <c r="D90" s="176"/>
      <c r="E90" s="176"/>
      <c r="F90" s="176"/>
      <c r="G90" s="179" t="s">
        <v>1181</v>
      </c>
      <c r="H90" s="138" t="s">
        <v>1181</v>
      </c>
    </row>
    <row r="91" spans="1:13" s="137" customFormat="1" ht="24.95" customHeight="1" x14ac:dyDescent="0.2">
      <c r="A91" s="136"/>
      <c r="B91" s="178" t="s">
        <v>1183</v>
      </c>
      <c r="C91" s="138"/>
      <c r="D91" s="176"/>
      <c r="E91" s="176"/>
      <c r="F91" s="176"/>
      <c r="G91" s="138" t="s">
        <v>1184</v>
      </c>
      <c r="H91" s="138" t="s">
        <v>1185</v>
      </c>
    </row>
    <row r="92" spans="1:13" s="137" customFormat="1" ht="12.95" customHeight="1" x14ac:dyDescent="0.2">
      <c r="A92" s="136"/>
    </row>
    <row r="93" spans="1:13" s="137" customFormat="1" ht="25.5" customHeight="1" x14ac:dyDescent="0.25">
      <c r="A93" s="136"/>
      <c r="G93" s="337" t="s">
        <v>1195</v>
      </c>
      <c r="H93" s="337"/>
      <c r="J93" s="157"/>
      <c r="K93" s="157"/>
    </row>
    <row r="94" spans="1:13" s="137" customFormat="1" ht="39.75" customHeight="1" x14ac:dyDescent="0.2">
      <c r="A94" s="136"/>
      <c r="B94" s="172" t="s">
        <v>1195</v>
      </c>
      <c r="C94" s="172"/>
      <c r="D94" s="175"/>
      <c r="E94" s="175" t="s">
        <v>1196</v>
      </c>
      <c r="F94" s="183"/>
      <c r="G94" s="175" t="s">
        <v>1197</v>
      </c>
      <c r="H94" s="175" t="s">
        <v>1198</v>
      </c>
      <c r="I94" s="332" t="s">
        <v>1199</v>
      </c>
      <c r="J94" s="332"/>
      <c r="K94" s="332"/>
      <c r="L94" s="332"/>
      <c r="M94" s="184" t="s">
        <v>1200</v>
      </c>
    </row>
    <row r="95" spans="1:13" s="137" customFormat="1" ht="16.5" x14ac:dyDescent="0.25">
      <c r="A95" s="136"/>
      <c r="B95" s="185"/>
      <c r="C95" s="185"/>
      <c r="D95" s="185"/>
      <c r="E95" s="185"/>
      <c r="F95" s="185"/>
      <c r="G95" s="186"/>
      <c r="H95" s="186"/>
      <c r="I95" s="185"/>
      <c r="J95" s="185"/>
      <c r="K95" s="185"/>
      <c r="M95" s="185"/>
    </row>
    <row r="96" spans="1:13" s="137" customFormat="1" ht="20.25" x14ac:dyDescent="0.3">
      <c r="A96" s="136"/>
      <c r="B96" s="149" t="s">
        <v>1201</v>
      </c>
      <c r="C96" s="149"/>
      <c r="D96" s="135"/>
      <c r="E96" s="162" t="s">
        <v>1202</v>
      </c>
      <c r="F96" s="182" t="s">
        <v>1183</v>
      </c>
      <c r="G96" s="138" t="s">
        <v>1184</v>
      </c>
      <c r="H96" s="138" t="s">
        <v>1203</v>
      </c>
      <c r="I96" s="333" t="s">
        <v>1204</v>
      </c>
      <c r="J96" s="333"/>
      <c r="K96" s="333"/>
      <c r="L96" s="333"/>
      <c r="M96" s="138" t="s">
        <v>1205</v>
      </c>
    </row>
    <row r="97" spans="1:13" s="137" customFormat="1" ht="39.75" customHeight="1" x14ac:dyDescent="0.3">
      <c r="A97" s="136"/>
      <c r="B97" s="149"/>
      <c r="C97" s="149"/>
      <c r="D97" s="135"/>
      <c r="E97" s="162"/>
      <c r="F97" s="182" t="s">
        <v>1206</v>
      </c>
      <c r="G97" s="187" t="s">
        <v>1203</v>
      </c>
      <c r="H97" s="187" t="s">
        <v>1207</v>
      </c>
      <c r="I97" s="334"/>
      <c r="J97" s="334"/>
      <c r="K97" s="334"/>
      <c r="L97" s="334"/>
      <c r="M97" s="187"/>
    </row>
    <row r="98" spans="1:13" s="137" customFormat="1" ht="16.5" customHeight="1" x14ac:dyDescent="0.3">
      <c r="A98" s="136"/>
      <c r="B98" s="149"/>
      <c r="C98" s="149"/>
      <c r="D98" s="135"/>
      <c r="E98" s="162"/>
      <c r="F98" s="176"/>
      <c r="G98" s="176"/>
      <c r="H98" s="176"/>
      <c r="I98" s="188"/>
      <c r="J98" s="188"/>
      <c r="K98" s="188"/>
      <c r="L98" s="135"/>
      <c r="M98" s="189"/>
    </row>
    <row r="99" spans="1:13" s="137" customFormat="1" ht="21" customHeight="1" x14ac:dyDescent="0.3">
      <c r="A99" s="136"/>
      <c r="B99" s="149" t="s">
        <v>1208</v>
      </c>
      <c r="C99" s="149"/>
      <c r="D99" s="135"/>
      <c r="E99" s="162" t="s">
        <v>1202</v>
      </c>
      <c r="F99" s="182" t="s">
        <v>1183</v>
      </c>
      <c r="G99" s="138" t="s">
        <v>1209</v>
      </c>
      <c r="H99" s="138" t="s">
        <v>1203</v>
      </c>
      <c r="I99" s="335" t="s">
        <v>1210</v>
      </c>
      <c r="J99" s="335"/>
      <c r="K99" s="335"/>
      <c r="L99" s="135"/>
      <c r="M99" s="138" t="s">
        <v>1205</v>
      </c>
    </row>
    <row r="100" spans="1:13" s="137" customFormat="1" ht="19.5" customHeight="1" x14ac:dyDescent="0.3">
      <c r="A100" s="136"/>
      <c r="B100" s="135"/>
      <c r="C100" s="135"/>
      <c r="D100" s="135"/>
      <c r="E100" s="162"/>
      <c r="F100" s="182" t="s">
        <v>1206</v>
      </c>
      <c r="G100" s="187" t="s">
        <v>1203</v>
      </c>
      <c r="H100" s="187" t="s">
        <v>1207</v>
      </c>
      <c r="I100" s="336"/>
      <c r="J100" s="336"/>
      <c r="K100" s="336"/>
      <c r="L100" s="190"/>
      <c r="M100" s="187"/>
    </row>
    <row r="101" spans="1:13" s="137" customFormat="1" ht="20.25" x14ac:dyDescent="0.3">
      <c r="A101" s="136"/>
      <c r="B101" s="135"/>
      <c r="C101" s="135"/>
      <c r="D101" s="135"/>
      <c r="E101" s="162"/>
      <c r="F101" s="182"/>
      <c r="G101" s="138"/>
      <c r="H101" s="138"/>
      <c r="I101" s="149"/>
      <c r="J101" s="149"/>
      <c r="K101" s="149"/>
      <c r="L101" s="135"/>
      <c r="M101" s="138"/>
    </row>
    <row r="102" spans="1:13" s="137" customFormat="1" ht="22.5" customHeight="1" x14ac:dyDescent="0.3">
      <c r="A102" s="136"/>
      <c r="B102" s="149" t="s">
        <v>1211</v>
      </c>
      <c r="C102" s="149"/>
      <c r="D102" s="135"/>
      <c r="E102" s="162" t="s">
        <v>1202</v>
      </c>
      <c r="F102" s="182" t="s">
        <v>1183</v>
      </c>
      <c r="G102" s="138" t="s">
        <v>1212</v>
      </c>
      <c r="H102" s="138" t="s">
        <v>1203</v>
      </c>
      <c r="I102" s="333" t="s">
        <v>1213</v>
      </c>
      <c r="J102" s="333"/>
      <c r="K102" s="333"/>
      <c r="L102" s="333"/>
      <c r="M102" s="138" t="s">
        <v>1205</v>
      </c>
    </row>
    <row r="103" spans="1:13" s="137" customFormat="1" ht="18" customHeight="1" x14ac:dyDescent="0.3">
      <c r="A103" s="136"/>
      <c r="B103" s="149"/>
      <c r="C103" s="149"/>
      <c r="D103" s="135"/>
      <c r="E103" s="162"/>
      <c r="F103" s="182" t="s">
        <v>1206</v>
      </c>
      <c r="G103" s="187" t="s">
        <v>1203</v>
      </c>
      <c r="H103" s="187" t="s">
        <v>1214</v>
      </c>
      <c r="I103" s="334"/>
      <c r="J103" s="334"/>
      <c r="K103" s="334"/>
      <c r="L103" s="334"/>
      <c r="M103" s="191"/>
    </row>
    <row r="104" spans="1:13" s="137" customFormat="1" ht="11.25" customHeight="1" x14ac:dyDescent="0.3">
      <c r="A104" s="136"/>
      <c r="B104" s="149"/>
      <c r="C104" s="149"/>
      <c r="D104" s="135"/>
      <c r="E104" s="162"/>
      <c r="F104" s="182"/>
      <c r="G104" s="138"/>
      <c r="H104" s="138"/>
      <c r="I104" s="192"/>
      <c r="J104" s="192"/>
      <c r="K104" s="192"/>
      <c r="L104" s="192"/>
      <c r="M104" s="179"/>
    </row>
    <row r="105" spans="1:13" s="137" customFormat="1" ht="23.25" customHeight="1" x14ac:dyDescent="0.3">
      <c r="A105" s="136"/>
      <c r="B105" s="193" t="s">
        <v>1215</v>
      </c>
      <c r="C105" s="149"/>
      <c r="D105" s="135"/>
      <c r="E105" s="162"/>
      <c r="F105" s="182"/>
      <c r="G105" s="138"/>
      <c r="H105" s="138"/>
      <c r="I105" s="192"/>
      <c r="J105" s="192"/>
      <c r="K105" s="192"/>
      <c r="L105" s="192"/>
      <c r="M105" s="179"/>
    </row>
    <row r="106" spans="1:13" s="137" customFormat="1" ht="21" x14ac:dyDescent="0.3">
      <c r="A106" s="136"/>
      <c r="B106" s="194" t="s">
        <v>1216</v>
      </c>
      <c r="C106" s="149"/>
      <c r="D106" s="135"/>
      <c r="E106" s="162"/>
      <c r="F106" s="182"/>
      <c r="G106" s="138"/>
      <c r="H106" s="138"/>
      <c r="I106" s="192"/>
      <c r="J106" s="192"/>
      <c r="K106" s="192"/>
      <c r="L106" s="192"/>
      <c r="M106" s="179"/>
    </row>
    <row r="107" spans="1:13" s="137" customFormat="1" ht="21.75" x14ac:dyDescent="0.3">
      <c r="A107" s="136"/>
      <c r="B107" s="193" t="s">
        <v>1217</v>
      </c>
      <c r="C107" s="149"/>
      <c r="D107" s="135"/>
      <c r="E107" s="162"/>
      <c r="F107" s="182"/>
      <c r="G107" s="138"/>
      <c r="H107" s="138"/>
      <c r="I107" s="192"/>
      <c r="J107" s="192"/>
      <c r="K107" s="192"/>
      <c r="L107" s="192"/>
      <c r="M107" s="179"/>
    </row>
    <row r="108" spans="1:13" s="181" customFormat="1" ht="30" customHeight="1" x14ac:dyDescent="0.25">
      <c r="A108" s="195"/>
      <c r="B108" s="124" t="s">
        <v>1218</v>
      </c>
      <c r="C108" s="196"/>
      <c r="D108" s="197"/>
      <c r="E108" s="197"/>
      <c r="F108" s="197"/>
      <c r="G108" s="197"/>
      <c r="H108" s="197"/>
      <c r="I108" s="197"/>
      <c r="J108" s="197"/>
      <c r="K108" s="197"/>
      <c r="L108" s="198"/>
      <c r="M108" s="198"/>
    </row>
    <row r="109" spans="1:13" s="137" customFormat="1" ht="30" customHeight="1" x14ac:dyDescent="0.35">
      <c r="A109" s="136"/>
      <c r="B109" s="199"/>
      <c r="C109" s="200"/>
      <c r="D109" s="171"/>
      <c r="E109" s="171"/>
      <c r="F109" s="171"/>
      <c r="G109" s="337" t="s">
        <v>1219</v>
      </c>
      <c r="H109" s="337"/>
      <c r="I109" s="171"/>
      <c r="J109" s="171"/>
      <c r="K109" s="171"/>
    </row>
    <row r="110" spans="1:13" s="137" customFormat="1" ht="41.25" customHeight="1" x14ac:dyDescent="0.2">
      <c r="A110" s="136"/>
      <c r="B110" s="172" t="s">
        <v>1220</v>
      </c>
      <c r="C110" s="172"/>
      <c r="D110" s="175"/>
      <c r="E110" s="175" t="s">
        <v>1196</v>
      </c>
      <c r="F110" s="183"/>
      <c r="G110" s="175" t="s">
        <v>1197</v>
      </c>
      <c r="H110" s="175" t="s">
        <v>1198</v>
      </c>
      <c r="I110" s="332" t="s">
        <v>1199</v>
      </c>
      <c r="J110" s="332"/>
      <c r="K110" s="332"/>
      <c r="L110" s="332"/>
      <c r="M110" s="184" t="s">
        <v>1200</v>
      </c>
    </row>
    <row r="111" spans="1:13" s="137" customFormat="1" ht="23.25" customHeight="1" x14ac:dyDescent="0.3">
      <c r="A111" s="136"/>
      <c r="B111" s="149"/>
      <c r="C111" s="149"/>
      <c r="D111" s="135"/>
      <c r="E111" s="162"/>
      <c r="F111" s="176"/>
      <c r="G111" s="176"/>
      <c r="H111" s="176"/>
      <c r="I111" s="149"/>
      <c r="J111" s="149"/>
      <c r="K111" s="149"/>
      <c r="L111" s="135"/>
      <c r="M111" s="138"/>
    </row>
    <row r="112" spans="1:13" s="137" customFormat="1" ht="27" customHeight="1" x14ac:dyDescent="0.2">
      <c r="A112" s="136"/>
      <c r="B112" s="176" t="s">
        <v>1221</v>
      </c>
      <c r="C112" s="176"/>
      <c r="D112" s="176"/>
      <c r="E112" s="138" t="s">
        <v>1202</v>
      </c>
      <c r="F112" s="182" t="s">
        <v>1183</v>
      </c>
      <c r="G112" s="138" t="s">
        <v>1222</v>
      </c>
      <c r="H112" s="138" t="s">
        <v>1203</v>
      </c>
      <c r="I112" s="178" t="s">
        <v>1223</v>
      </c>
      <c r="J112" s="178"/>
      <c r="K112" s="178"/>
      <c r="L112" s="176"/>
      <c r="M112" s="138" t="s">
        <v>1205</v>
      </c>
    </row>
    <row r="113" spans="1:16" s="137" customFormat="1" ht="27" customHeight="1" x14ac:dyDescent="0.2">
      <c r="A113" s="136"/>
      <c r="B113" s="176"/>
      <c r="C113" s="176"/>
      <c r="D113" s="176"/>
      <c r="E113" s="138"/>
      <c r="F113" s="182" t="s">
        <v>1206</v>
      </c>
      <c r="G113" s="138" t="s">
        <v>1203</v>
      </c>
      <c r="H113" s="138" t="s">
        <v>1207</v>
      </c>
      <c r="I113" s="201"/>
      <c r="J113" s="201"/>
      <c r="K113" s="201"/>
      <c r="L113" s="176"/>
      <c r="M113" s="138"/>
    </row>
    <row r="114" spans="1:16" s="137" customFormat="1" ht="12.95" customHeight="1" x14ac:dyDescent="0.2">
      <c r="A114" s="136"/>
      <c r="B114" s="176"/>
      <c r="C114" s="176"/>
      <c r="D114" s="176"/>
      <c r="E114" s="138"/>
      <c r="F114" s="176"/>
      <c r="G114" s="202"/>
      <c r="H114" s="202"/>
      <c r="I114" s="202"/>
      <c r="J114" s="202"/>
      <c r="K114" s="202"/>
      <c r="L114" s="202"/>
      <c r="M114" s="203"/>
    </row>
    <row r="115" spans="1:16" s="137" customFormat="1" ht="27" customHeight="1" x14ac:dyDescent="0.2">
      <c r="A115" s="136"/>
      <c r="B115" s="329" t="s">
        <v>1224</v>
      </c>
      <c r="C115" s="329"/>
      <c r="D115" s="329"/>
      <c r="E115" s="138" t="s">
        <v>1202</v>
      </c>
      <c r="F115" s="182" t="s">
        <v>1183</v>
      </c>
      <c r="G115" s="138" t="s">
        <v>1184</v>
      </c>
      <c r="H115" s="138" t="s">
        <v>1225</v>
      </c>
      <c r="I115" s="176" t="s">
        <v>1226</v>
      </c>
      <c r="J115" s="176"/>
      <c r="K115" s="176"/>
      <c r="L115" s="176"/>
      <c r="M115" s="138" t="s">
        <v>1205</v>
      </c>
    </row>
    <row r="116" spans="1:16" s="137" customFormat="1" ht="27" customHeight="1" x14ac:dyDescent="0.2">
      <c r="A116" s="136"/>
      <c r="B116" s="329"/>
      <c r="C116" s="329"/>
      <c r="D116" s="329"/>
      <c r="E116" s="138"/>
      <c r="F116" s="182" t="s">
        <v>1206</v>
      </c>
      <c r="G116" s="138" t="s">
        <v>1203</v>
      </c>
      <c r="H116" s="138" t="s">
        <v>1227</v>
      </c>
      <c r="I116" s="204"/>
      <c r="J116" s="204"/>
      <c r="K116" s="204"/>
      <c r="L116" s="176"/>
      <c r="M116" s="138"/>
    </row>
    <row r="117" spans="1:16" s="137" customFormat="1" ht="12.95" customHeight="1" x14ac:dyDescent="0.2">
      <c r="A117" s="136"/>
      <c r="B117" s="176"/>
      <c r="C117" s="176"/>
      <c r="D117" s="176"/>
      <c r="E117" s="138"/>
      <c r="F117" s="176"/>
      <c r="G117" s="202"/>
      <c r="H117" s="202"/>
      <c r="I117" s="202"/>
      <c r="J117" s="202"/>
      <c r="K117" s="202"/>
      <c r="L117" s="202"/>
      <c r="M117" s="203"/>
    </row>
    <row r="118" spans="1:16" s="137" customFormat="1" ht="27" customHeight="1" x14ac:dyDescent="0.2">
      <c r="A118" s="136"/>
      <c r="B118" s="329" t="s">
        <v>1228</v>
      </c>
      <c r="C118" s="329"/>
      <c r="D118" s="329"/>
      <c r="E118" s="138" t="s">
        <v>1229</v>
      </c>
      <c r="F118" s="182" t="s">
        <v>1183</v>
      </c>
      <c r="G118" s="138" t="s">
        <v>1184</v>
      </c>
      <c r="H118" s="138" t="s">
        <v>1225</v>
      </c>
      <c r="I118" s="205" t="s">
        <v>1230</v>
      </c>
      <c r="J118" s="205"/>
      <c r="K118" s="205"/>
      <c r="L118" s="176"/>
      <c r="M118" s="138" t="s">
        <v>1188</v>
      </c>
    </row>
    <row r="119" spans="1:16" s="137" customFormat="1" ht="27" customHeight="1" x14ac:dyDescent="0.2">
      <c r="A119" s="136"/>
      <c r="B119" s="329"/>
      <c r="C119" s="329"/>
      <c r="D119" s="329"/>
      <c r="E119" s="138"/>
      <c r="F119" s="182" t="s">
        <v>1206</v>
      </c>
      <c r="G119" s="138" t="s">
        <v>1203</v>
      </c>
      <c r="H119" s="138" t="s">
        <v>1227</v>
      </c>
      <c r="I119" s="206"/>
      <c r="J119" s="206"/>
      <c r="K119" s="206"/>
      <c r="L119" s="176"/>
      <c r="M119" s="138"/>
    </row>
    <row r="120" spans="1:16" s="137" customFormat="1" ht="12.95" customHeight="1" x14ac:dyDescent="0.2">
      <c r="A120" s="136" t="s">
        <v>1231</v>
      </c>
      <c r="B120" s="176"/>
      <c r="C120" s="176"/>
      <c r="D120" s="176"/>
      <c r="E120" s="138"/>
      <c r="F120" s="176"/>
      <c r="G120" s="202"/>
      <c r="H120" s="202"/>
      <c r="I120" s="202"/>
      <c r="J120" s="202"/>
      <c r="K120" s="202"/>
      <c r="L120" s="202"/>
      <c r="M120" s="203"/>
    </row>
    <row r="121" spans="1:16" ht="27" customHeight="1" x14ac:dyDescent="0.2">
      <c r="A121" s="136"/>
      <c r="B121" s="176" t="s">
        <v>1232</v>
      </c>
      <c r="C121" s="176"/>
      <c r="D121" s="176"/>
      <c r="E121" s="138" t="s">
        <v>1233</v>
      </c>
      <c r="F121" s="182" t="s">
        <v>1206</v>
      </c>
      <c r="G121" s="187" t="s">
        <v>1234</v>
      </c>
      <c r="H121" s="187" t="s">
        <v>1207</v>
      </c>
      <c r="I121" s="330" t="s">
        <v>1235</v>
      </c>
      <c r="J121" s="330"/>
      <c r="K121" s="330"/>
      <c r="L121" s="330"/>
      <c r="M121" s="187" t="s">
        <v>1205</v>
      </c>
      <c r="N121" s="137"/>
      <c r="O121" s="137"/>
      <c r="P121" s="137"/>
    </row>
    <row r="122" spans="1:16" s="137" customFormat="1" ht="12.95" customHeight="1" x14ac:dyDescent="0.2">
      <c r="A122" s="136"/>
      <c r="B122" s="176"/>
      <c r="C122" s="176"/>
      <c r="D122" s="176"/>
      <c r="E122" s="138"/>
      <c r="F122" s="176"/>
      <c r="G122" s="202"/>
      <c r="H122" s="202"/>
      <c r="I122" s="202"/>
      <c r="J122" s="202"/>
      <c r="K122" s="202"/>
      <c r="L122" s="202"/>
      <c r="M122" s="203"/>
    </row>
    <row r="123" spans="1:16" ht="27" customHeight="1" x14ac:dyDescent="0.2">
      <c r="A123" s="136"/>
      <c r="B123" s="176" t="s">
        <v>1236</v>
      </c>
      <c r="C123" s="176"/>
      <c r="D123" s="177"/>
      <c r="E123" s="138" t="s">
        <v>1233</v>
      </c>
      <c r="F123" s="182" t="s">
        <v>1183</v>
      </c>
      <c r="G123" s="138" t="s">
        <v>1212</v>
      </c>
      <c r="H123" s="207" t="s">
        <v>1225</v>
      </c>
      <c r="I123" s="176" t="s">
        <v>1237</v>
      </c>
      <c r="J123" s="176"/>
      <c r="K123" s="176"/>
      <c r="L123" s="176"/>
      <c r="M123" s="138" t="s">
        <v>1205</v>
      </c>
      <c r="N123" s="137"/>
      <c r="O123" s="137"/>
      <c r="P123" s="137"/>
    </row>
    <row r="124" spans="1:16" s="208" customFormat="1" ht="27" customHeight="1" x14ac:dyDescent="0.25">
      <c r="B124" s="182"/>
      <c r="C124" s="182"/>
      <c r="D124" s="182"/>
      <c r="E124" s="182"/>
      <c r="F124" s="182" t="s">
        <v>1206</v>
      </c>
      <c r="G124" s="209" t="s">
        <v>1203</v>
      </c>
      <c r="H124" s="187" t="s">
        <v>1238</v>
      </c>
      <c r="I124" s="209"/>
      <c r="J124" s="209"/>
      <c r="K124" s="209"/>
      <c r="L124" s="209"/>
      <c r="M124" s="209"/>
    </row>
    <row r="125" spans="1:16" s="137" customFormat="1" ht="12.95" customHeight="1" x14ac:dyDescent="0.2">
      <c r="A125" s="136"/>
      <c r="B125" s="176"/>
      <c r="C125" s="176"/>
      <c r="D125" s="176"/>
      <c r="E125" s="138"/>
      <c r="F125" s="176"/>
      <c r="G125" s="202"/>
      <c r="H125" s="202"/>
      <c r="I125" s="202"/>
      <c r="J125" s="202"/>
      <c r="K125" s="202"/>
      <c r="L125" s="202"/>
      <c r="M125" s="203"/>
    </row>
    <row r="126" spans="1:16" s="137" customFormat="1" ht="36" customHeight="1" x14ac:dyDescent="0.25">
      <c r="A126" s="166" t="s">
        <v>1231</v>
      </c>
      <c r="B126" s="176" t="s">
        <v>1239</v>
      </c>
      <c r="C126" s="176"/>
      <c r="D126" s="177"/>
      <c r="E126" s="138" t="s">
        <v>1202</v>
      </c>
      <c r="F126" s="182" t="s">
        <v>1206</v>
      </c>
      <c r="G126" s="138" t="s">
        <v>1234</v>
      </c>
      <c r="H126" s="138" t="s">
        <v>1240</v>
      </c>
      <c r="I126" s="331" t="s">
        <v>1241</v>
      </c>
      <c r="J126" s="331"/>
      <c r="K126" s="331"/>
      <c r="L126" s="331"/>
      <c r="M126" s="210" t="s">
        <v>1205</v>
      </c>
    </row>
    <row r="127" spans="1:16" s="137" customFormat="1" ht="12.95" customHeight="1" x14ac:dyDescent="0.25">
      <c r="A127" s="166"/>
      <c r="B127" s="176"/>
      <c r="C127" s="176"/>
      <c r="D127" s="177"/>
      <c r="E127" s="138"/>
      <c r="F127" s="176"/>
      <c r="G127" s="204"/>
      <c r="H127" s="204"/>
      <c r="I127" s="330"/>
      <c r="J127" s="330"/>
      <c r="K127" s="330"/>
      <c r="L127" s="330"/>
      <c r="M127" s="211"/>
    </row>
    <row r="128" spans="1:16" s="137" customFormat="1" ht="27" customHeight="1" x14ac:dyDescent="0.2">
      <c r="A128" s="136"/>
      <c r="B128" s="176" t="s">
        <v>1242</v>
      </c>
      <c r="C128" s="176"/>
      <c r="D128" s="177"/>
      <c r="E128" s="138" t="s">
        <v>1202</v>
      </c>
      <c r="F128" s="176"/>
      <c r="G128" s="176"/>
      <c r="H128" s="176"/>
      <c r="I128" s="176"/>
      <c r="J128" s="176"/>
      <c r="K128" s="176"/>
      <c r="L128" s="176"/>
      <c r="M128" s="176"/>
    </row>
    <row r="129" spans="1:13" s="137" customFormat="1" ht="27" customHeight="1" x14ac:dyDescent="0.2">
      <c r="A129" s="136"/>
      <c r="B129" s="178" t="s">
        <v>1243</v>
      </c>
      <c r="C129" s="176"/>
      <c r="D129" s="177"/>
      <c r="E129" s="138"/>
      <c r="F129" s="212" t="s">
        <v>1183</v>
      </c>
      <c r="G129" s="138" t="s">
        <v>1244</v>
      </c>
      <c r="H129" s="138" t="s">
        <v>1225</v>
      </c>
      <c r="I129" s="324" t="s">
        <v>1245</v>
      </c>
      <c r="J129" s="324"/>
      <c r="K129" s="324"/>
      <c r="L129" s="176"/>
      <c r="M129" s="138" t="s">
        <v>1205</v>
      </c>
    </row>
    <row r="130" spans="1:13" s="137" customFormat="1" ht="27" customHeight="1" x14ac:dyDescent="0.2">
      <c r="A130" s="136"/>
      <c r="B130" s="176"/>
      <c r="C130" s="178"/>
      <c r="D130" s="178"/>
      <c r="E130" s="138"/>
      <c r="F130" s="212" t="s">
        <v>1206</v>
      </c>
      <c r="G130" s="138" t="s">
        <v>1246</v>
      </c>
      <c r="H130" s="138" t="s">
        <v>1247</v>
      </c>
      <c r="I130" s="176"/>
      <c r="J130" s="176"/>
      <c r="K130" s="176"/>
      <c r="L130" s="176"/>
      <c r="M130" s="176"/>
    </row>
    <row r="131" spans="1:13" s="137" customFormat="1" ht="27" customHeight="1" x14ac:dyDescent="0.2">
      <c r="A131" s="136"/>
      <c r="B131" s="178" t="s">
        <v>1248</v>
      </c>
      <c r="C131" s="176"/>
      <c r="D131" s="177"/>
      <c r="E131" s="138"/>
      <c r="F131" s="212" t="s">
        <v>1183</v>
      </c>
      <c r="G131" s="138" t="s">
        <v>1249</v>
      </c>
      <c r="H131" s="138" t="s">
        <v>1250</v>
      </c>
      <c r="I131" s="324" t="s">
        <v>1251</v>
      </c>
      <c r="J131" s="324"/>
      <c r="K131" s="324"/>
      <c r="L131" s="176"/>
      <c r="M131" s="138"/>
    </row>
    <row r="132" spans="1:13" s="137" customFormat="1" ht="27" customHeight="1" x14ac:dyDescent="0.2">
      <c r="A132" s="136"/>
      <c r="B132" s="205"/>
      <c r="C132" s="205"/>
      <c r="D132" s="205"/>
      <c r="E132" s="205"/>
      <c r="F132" s="182" t="s">
        <v>1206</v>
      </c>
      <c r="G132" s="187" t="s">
        <v>1252</v>
      </c>
      <c r="H132" s="187" t="s">
        <v>1253</v>
      </c>
      <c r="I132" s="187"/>
      <c r="J132" s="204"/>
      <c r="K132" s="204"/>
      <c r="L132" s="204"/>
      <c r="M132" s="204"/>
    </row>
    <row r="133" spans="1:13" s="137" customFormat="1" ht="12.95" customHeight="1" x14ac:dyDescent="0.2">
      <c r="A133" s="136"/>
      <c r="B133" s="176"/>
      <c r="C133" s="176"/>
      <c r="D133" s="176"/>
      <c r="E133" s="138"/>
      <c r="F133" s="176"/>
      <c r="G133" s="202"/>
      <c r="H133" s="202"/>
      <c r="I133" s="202"/>
      <c r="J133" s="202"/>
      <c r="K133" s="202"/>
      <c r="L133" s="202"/>
      <c r="M133" s="203"/>
    </row>
    <row r="134" spans="1:13" s="137" customFormat="1" ht="27" customHeight="1" x14ac:dyDescent="0.2">
      <c r="A134" s="136"/>
      <c r="B134" s="176" t="s">
        <v>1254</v>
      </c>
      <c r="C134" s="176"/>
      <c r="D134" s="177"/>
      <c r="E134" s="138" t="s">
        <v>1202</v>
      </c>
      <c r="F134" s="176"/>
      <c r="G134" s="176"/>
      <c r="H134" s="176"/>
      <c r="I134" s="176"/>
      <c r="J134" s="176"/>
      <c r="K134" s="176"/>
      <c r="L134" s="176"/>
      <c r="M134" s="176"/>
    </row>
    <row r="135" spans="1:13" s="137" customFormat="1" ht="27" customHeight="1" x14ac:dyDescent="0.2">
      <c r="A135" s="136"/>
      <c r="B135" s="178" t="s">
        <v>1243</v>
      </c>
      <c r="C135" s="176"/>
      <c r="D135" s="177"/>
      <c r="E135" s="138"/>
      <c r="F135" s="212" t="s">
        <v>1183</v>
      </c>
      <c r="G135" s="138" t="s">
        <v>1244</v>
      </c>
      <c r="H135" s="138" t="s">
        <v>1225</v>
      </c>
      <c r="I135" s="324" t="s">
        <v>1245</v>
      </c>
      <c r="J135" s="324"/>
      <c r="K135" s="324"/>
      <c r="L135" s="176"/>
      <c r="M135" s="138" t="s">
        <v>1205</v>
      </c>
    </row>
    <row r="136" spans="1:13" s="137" customFormat="1" ht="27" customHeight="1" x14ac:dyDescent="0.2">
      <c r="A136" s="136"/>
      <c r="B136" s="176"/>
      <c r="C136" s="178"/>
      <c r="D136" s="178"/>
      <c r="E136" s="138"/>
      <c r="F136" s="212" t="s">
        <v>1206</v>
      </c>
      <c r="G136" s="207" t="s">
        <v>1246</v>
      </c>
      <c r="H136" s="138" t="s">
        <v>1247</v>
      </c>
      <c r="I136" s="176"/>
      <c r="J136" s="176"/>
      <c r="K136" s="176"/>
      <c r="L136" s="176"/>
      <c r="M136" s="176"/>
    </row>
    <row r="137" spans="1:13" s="137" customFormat="1" ht="27" customHeight="1" x14ac:dyDescent="0.2">
      <c r="A137" s="136"/>
      <c r="B137" s="178" t="s">
        <v>1248</v>
      </c>
      <c r="C137" s="176"/>
      <c r="D137" s="177"/>
      <c r="E137" s="138"/>
      <c r="F137" s="212" t="s">
        <v>1183</v>
      </c>
      <c r="G137" s="138" t="s">
        <v>1249</v>
      </c>
      <c r="H137" s="138" t="s">
        <v>1250</v>
      </c>
      <c r="I137" s="324" t="s">
        <v>1251</v>
      </c>
      <c r="J137" s="324"/>
      <c r="K137" s="324"/>
      <c r="L137" s="176"/>
      <c r="M137" s="138"/>
    </row>
    <row r="138" spans="1:13" s="137" customFormat="1" ht="27" customHeight="1" x14ac:dyDescent="0.2">
      <c r="A138" s="136"/>
      <c r="B138" s="205"/>
      <c r="C138" s="205"/>
      <c r="D138" s="205"/>
      <c r="E138" s="205"/>
      <c r="F138" s="182" t="s">
        <v>1206</v>
      </c>
      <c r="G138" s="213" t="s">
        <v>1252</v>
      </c>
      <c r="H138" s="187" t="s">
        <v>1253</v>
      </c>
      <c r="I138" s="187"/>
      <c r="J138" s="204"/>
      <c r="K138" s="204"/>
      <c r="L138" s="204"/>
      <c r="M138" s="204"/>
    </row>
    <row r="139" spans="1:13" s="137" customFormat="1" ht="12.95" customHeight="1" x14ac:dyDescent="0.3">
      <c r="A139" s="136"/>
      <c r="B139" s="149"/>
      <c r="C139" s="149"/>
      <c r="D139" s="135"/>
      <c r="E139" s="162"/>
      <c r="F139" s="176"/>
      <c r="G139" s="202"/>
      <c r="H139" s="202"/>
      <c r="I139" s="214"/>
      <c r="J139" s="214"/>
      <c r="K139" s="214"/>
      <c r="L139" s="215"/>
      <c r="M139" s="203"/>
    </row>
    <row r="140" spans="1:13" s="137" customFormat="1" ht="21" customHeight="1" x14ac:dyDescent="0.2">
      <c r="A140" s="136"/>
      <c r="B140" s="216" t="s">
        <v>1255</v>
      </c>
      <c r="C140" s="217"/>
      <c r="D140" s="217"/>
      <c r="E140" s="217"/>
      <c r="F140" s="217"/>
      <c r="G140" s="217"/>
      <c r="H140" s="217"/>
      <c r="I140" s="217"/>
      <c r="J140" s="217"/>
      <c r="K140" s="217"/>
      <c r="L140" s="217"/>
    </row>
    <row r="141" spans="1:13" s="218" customFormat="1" ht="20.100000000000001" customHeight="1" x14ac:dyDescent="0.2">
      <c r="B141" s="219"/>
      <c r="C141" s="220"/>
      <c r="D141" s="220"/>
      <c r="E141" s="221"/>
      <c r="F141" s="221"/>
      <c r="G141" s="221"/>
      <c r="H141" s="221"/>
      <c r="I141" s="221"/>
      <c r="J141" s="221"/>
      <c r="K141" s="221"/>
      <c r="L141" s="221"/>
    </row>
    <row r="142" spans="1:13" s="181" customFormat="1" ht="23.25" x14ac:dyDescent="0.25">
      <c r="A142" s="222"/>
      <c r="B142" s="124" t="s">
        <v>1256</v>
      </c>
      <c r="C142" s="196"/>
      <c r="D142" s="197"/>
      <c r="E142" s="197"/>
      <c r="F142" s="197"/>
      <c r="G142" s="197"/>
      <c r="H142" s="197"/>
      <c r="I142" s="197"/>
      <c r="J142" s="197"/>
      <c r="K142" s="197"/>
      <c r="L142" s="198"/>
      <c r="M142" s="198"/>
    </row>
    <row r="143" spans="1:13" s="137" customFormat="1" ht="18" x14ac:dyDescent="0.25">
      <c r="A143" s="136"/>
      <c r="B143" s="223"/>
      <c r="C143" s="223"/>
      <c r="D143" s="224"/>
      <c r="E143" s="224"/>
      <c r="F143" s="225"/>
      <c r="G143" s="226"/>
      <c r="H143" s="226"/>
      <c r="I143" s="153"/>
    </row>
    <row r="144" spans="1:13" s="137" customFormat="1" ht="27" customHeight="1" x14ac:dyDescent="0.3">
      <c r="A144" s="136"/>
      <c r="B144" s="227" t="s">
        <v>1257</v>
      </c>
      <c r="C144" s="228"/>
      <c r="D144" s="229"/>
      <c r="E144" s="229"/>
      <c r="F144" s="182"/>
      <c r="G144" s="230" t="s">
        <v>1258</v>
      </c>
      <c r="H144" s="230" t="s">
        <v>1198</v>
      </c>
      <c r="I144" s="135"/>
      <c r="J144" s="230" t="s">
        <v>1256</v>
      </c>
    </row>
    <row r="145" spans="1:13" s="137" customFormat="1" ht="27" customHeight="1" x14ac:dyDescent="0.3">
      <c r="A145" s="136"/>
      <c r="B145" s="231" t="s">
        <v>1259</v>
      </c>
      <c r="C145" s="232"/>
      <c r="D145" s="229"/>
      <c r="E145" s="229"/>
      <c r="F145" s="182"/>
      <c r="G145" s="138" t="s">
        <v>1184</v>
      </c>
      <c r="H145" s="138" t="s">
        <v>1260</v>
      </c>
      <c r="I145" s="135"/>
      <c r="J145" s="162" t="s">
        <v>1188</v>
      </c>
      <c r="K145" s="193"/>
      <c r="L145" s="193"/>
    </row>
    <row r="146" spans="1:13" s="137" customFormat="1" ht="18" x14ac:dyDescent="0.25">
      <c r="A146" s="136"/>
      <c r="B146" s="233"/>
      <c r="C146" s="233"/>
      <c r="D146" s="234"/>
      <c r="E146" s="234"/>
      <c r="F146" s="235"/>
      <c r="G146" s="236"/>
      <c r="H146" s="236"/>
      <c r="I146" s="115"/>
      <c r="J146" s="193"/>
      <c r="K146" s="193"/>
      <c r="L146" s="193"/>
    </row>
    <row r="147" spans="1:13" s="137" customFormat="1" ht="44.25" customHeight="1" x14ac:dyDescent="0.2">
      <c r="A147" s="136"/>
      <c r="B147" s="325" t="s">
        <v>1261</v>
      </c>
      <c r="C147" s="325"/>
      <c r="D147" s="325"/>
      <c r="E147" s="325"/>
      <c r="F147" s="325"/>
      <c r="G147" s="325"/>
      <c r="H147" s="325"/>
      <c r="I147" s="325"/>
      <c r="J147" s="325"/>
      <c r="K147" s="325"/>
      <c r="L147" s="325"/>
      <c r="M147" s="325"/>
    </row>
    <row r="148" spans="1:13" s="137" customFormat="1" ht="15" x14ac:dyDescent="0.2">
      <c r="A148" s="136"/>
      <c r="D148" s="224"/>
      <c r="E148" s="224"/>
      <c r="F148" s="225"/>
      <c r="G148" s="237"/>
      <c r="H148" s="237"/>
      <c r="I148" s="153"/>
    </row>
    <row r="149" spans="1:13" s="137" customFormat="1" ht="28.5" customHeight="1" x14ac:dyDescent="0.2">
      <c r="A149" s="136"/>
      <c r="B149" s="326" t="s">
        <v>1262</v>
      </c>
      <c r="C149" s="326"/>
      <c r="D149" s="326"/>
      <c r="E149" s="326"/>
      <c r="F149" s="326"/>
      <c r="G149" s="326"/>
      <c r="H149" s="326"/>
      <c r="I149" s="326"/>
      <c r="J149" s="326"/>
      <c r="K149" s="326"/>
      <c r="L149" s="326"/>
    </row>
    <row r="150" spans="1:13" s="137" customFormat="1" ht="20.100000000000001" customHeight="1" x14ac:dyDescent="0.2">
      <c r="A150" s="136"/>
      <c r="B150" s="238"/>
      <c r="C150" s="238"/>
      <c r="D150" s="238"/>
      <c r="E150" s="238"/>
      <c r="F150" s="238"/>
      <c r="G150" s="238"/>
      <c r="H150" s="238"/>
      <c r="I150" s="238"/>
      <c r="J150" s="238"/>
      <c r="K150" s="238"/>
      <c r="L150" s="238"/>
    </row>
    <row r="151" spans="1:13" s="181" customFormat="1" ht="23.25" x14ac:dyDescent="0.25">
      <c r="A151" s="222"/>
      <c r="B151" s="124" t="s">
        <v>1263</v>
      </c>
      <c r="C151" s="196"/>
      <c r="D151" s="197"/>
      <c r="E151" s="197"/>
      <c r="F151" s="197"/>
      <c r="G151" s="197"/>
      <c r="H151" s="197"/>
      <c r="I151" s="197"/>
      <c r="J151" s="197"/>
      <c r="K151" s="197"/>
      <c r="L151" s="198"/>
      <c r="M151" s="198"/>
    </row>
    <row r="152" spans="1:13" s="137" customFormat="1" ht="18" x14ac:dyDescent="0.2">
      <c r="A152" s="136"/>
      <c r="B152" s="223"/>
      <c r="C152" s="223"/>
      <c r="D152" s="224"/>
      <c r="E152" s="224"/>
      <c r="F152" s="225"/>
      <c r="G152" s="237"/>
      <c r="H152" s="237"/>
      <c r="I152" s="153"/>
    </row>
    <row r="153" spans="1:13" s="137" customFormat="1" ht="20.25" x14ac:dyDescent="0.3">
      <c r="A153" s="136"/>
      <c r="B153" s="239" t="s">
        <v>1264</v>
      </c>
      <c r="C153" s="239"/>
      <c r="D153" s="229"/>
      <c r="E153" s="229"/>
      <c r="F153" s="182"/>
      <c r="G153" s="138"/>
      <c r="H153" s="162" t="s">
        <v>1161</v>
      </c>
    </row>
    <row r="154" spans="1:13" s="137" customFormat="1" ht="20.25" x14ac:dyDescent="0.3">
      <c r="A154" s="136"/>
      <c r="B154" s="239" t="s">
        <v>1265</v>
      </c>
      <c r="C154" s="239"/>
      <c r="D154" s="229"/>
      <c r="E154" s="229"/>
      <c r="F154" s="182"/>
      <c r="G154" s="138"/>
      <c r="H154" s="162" t="s">
        <v>1161</v>
      </c>
    </row>
    <row r="155" spans="1:13" s="137" customFormat="1" ht="20.25" x14ac:dyDescent="0.3">
      <c r="A155" s="136"/>
      <c r="B155" s="239" t="s">
        <v>1266</v>
      </c>
      <c r="C155" s="239"/>
      <c r="D155" s="229"/>
      <c r="E155" s="229"/>
      <c r="F155" s="182"/>
      <c r="G155" s="138"/>
      <c r="H155" s="162" t="s">
        <v>1161</v>
      </c>
    </row>
    <row r="156" spans="1:13" s="137" customFormat="1" ht="20.100000000000001" customHeight="1" x14ac:dyDescent="0.2">
      <c r="A156" s="136"/>
      <c r="B156" s="224"/>
      <c r="C156" s="224"/>
      <c r="D156" s="224"/>
      <c r="E156" s="224"/>
      <c r="F156" s="225"/>
      <c r="G156" s="237"/>
      <c r="H156" s="237"/>
      <c r="I156" s="153"/>
    </row>
    <row r="157" spans="1:13" s="181" customFormat="1" ht="23.25" x14ac:dyDescent="0.25">
      <c r="A157" s="222"/>
      <c r="B157" s="124" t="s">
        <v>1267</v>
      </c>
      <c r="C157" s="196"/>
      <c r="D157" s="197"/>
      <c r="E157" s="197"/>
      <c r="F157" s="197"/>
      <c r="G157" s="197"/>
      <c r="H157" s="197"/>
      <c r="I157" s="197"/>
      <c r="J157" s="197"/>
      <c r="K157" s="197"/>
      <c r="L157" s="198"/>
      <c r="M157" s="198"/>
    </row>
    <row r="158" spans="1:13" s="137" customFormat="1" ht="15.75" x14ac:dyDescent="0.25">
      <c r="A158" s="166"/>
    </row>
    <row r="159" spans="1:13" s="137" customFormat="1" ht="20.25" x14ac:dyDescent="0.3">
      <c r="A159" s="136" t="s">
        <v>1268</v>
      </c>
      <c r="B159" s="145" t="s">
        <v>1269</v>
      </c>
      <c r="C159" s="145"/>
      <c r="D159" s="145"/>
      <c r="E159" s="145"/>
      <c r="F159" s="135"/>
      <c r="G159" s="135"/>
      <c r="H159" s="240">
        <v>49280349470</v>
      </c>
      <c r="I159" s="135"/>
      <c r="J159" s="135"/>
      <c r="K159" s="135"/>
      <c r="L159" s="135"/>
    </row>
    <row r="160" spans="1:13" s="137" customFormat="1" ht="20.25" x14ac:dyDescent="0.3">
      <c r="A160" s="136"/>
      <c r="B160" s="135"/>
      <c r="C160" s="135"/>
      <c r="D160" s="135"/>
      <c r="E160" s="135"/>
      <c r="F160" s="135"/>
      <c r="G160" s="135"/>
      <c r="H160" s="135"/>
      <c r="I160" s="135"/>
      <c r="J160" s="135"/>
      <c r="K160" s="135"/>
      <c r="L160" s="135"/>
    </row>
    <row r="161" spans="1:12" s="137" customFormat="1" ht="20.25" x14ac:dyDescent="0.3">
      <c r="A161" s="136"/>
      <c r="B161" s="135" t="s">
        <v>1270</v>
      </c>
      <c r="C161" s="135"/>
      <c r="D161" s="135"/>
      <c r="E161" s="135"/>
      <c r="F161" s="135"/>
      <c r="G161" s="135"/>
      <c r="H161" s="241">
        <v>61735494832.242912</v>
      </c>
      <c r="I161" s="135"/>
      <c r="J161" s="135" t="s">
        <v>1271</v>
      </c>
      <c r="K161" s="135"/>
      <c r="L161" s="242">
        <v>64983271795.922607</v>
      </c>
    </row>
    <row r="162" spans="1:12" s="137" customFormat="1" ht="23.25" x14ac:dyDescent="0.3">
      <c r="A162" s="136"/>
      <c r="B162" s="239" t="s">
        <v>1272</v>
      </c>
      <c r="C162" s="239"/>
      <c r="D162" s="231"/>
      <c r="E162" s="231"/>
      <c r="F162" s="135"/>
      <c r="G162" s="135"/>
      <c r="H162" s="243"/>
      <c r="I162" s="135"/>
      <c r="J162" s="135" t="s">
        <v>1273</v>
      </c>
      <c r="K162" s="135"/>
      <c r="L162" s="242">
        <v>61735494832.242912</v>
      </c>
    </row>
    <row r="163" spans="1:12" s="137" customFormat="1" ht="23.25" x14ac:dyDescent="0.3">
      <c r="A163" s="136"/>
      <c r="B163" s="239" t="s">
        <v>1274</v>
      </c>
      <c r="C163" s="239"/>
      <c r="D163" s="135"/>
      <c r="E163" s="135"/>
      <c r="F163" s="135"/>
      <c r="G163" s="135"/>
      <c r="H163" s="243"/>
      <c r="I163" s="135"/>
      <c r="J163" s="135" t="s">
        <v>1275</v>
      </c>
      <c r="K163" s="135"/>
      <c r="L163" s="244">
        <v>0.95</v>
      </c>
    </row>
    <row r="164" spans="1:12" s="137" customFormat="1" ht="20.25" x14ac:dyDescent="0.3">
      <c r="A164" s="136"/>
      <c r="B164" s="135" t="s">
        <v>1276</v>
      </c>
      <c r="C164" s="135"/>
      <c r="D164" s="135"/>
      <c r="E164" s="135"/>
      <c r="F164" s="135"/>
      <c r="G164" s="135"/>
      <c r="H164" s="243">
        <v>0</v>
      </c>
      <c r="I164" s="135"/>
      <c r="J164" s="135" t="s">
        <v>1277</v>
      </c>
      <c r="K164" s="135"/>
      <c r="L164" s="244">
        <v>0.97</v>
      </c>
    </row>
    <row r="165" spans="1:12" s="137" customFormat="1" ht="20.25" x14ac:dyDescent="0.3">
      <c r="A165" s="136"/>
      <c r="B165" s="135" t="s">
        <v>1278</v>
      </c>
      <c r="C165" s="135"/>
      <c r="D165" s="135"/>
      <c r="E165" s="135"/>
      <c r="F165" s="135"/>
      <c r="G165" s="135"/>
      <c r="H165" s="243"/>
      <c r="I165" s="135"/>
      <c r="J165" s="135"/>
      <c r="K165" s="135"/>
      <c r="L165" s="135"/>
    </row>
    <row r="166" spans="1:12" s="137" customFormat="1" ht="20.25" x14ac:dyDescent="0.3">
      <c r="A166" s="136"/>
      <c r="B166" s="239" t="s">
        <v>1279</v>
      </c>
      <c r="C166" s="239"/>
      <c r="D166" s="231"/>
      <c r="E166" s="231"/>
      <c r="F166" s="135"/>
      <c r="G166" s="135"/>
      <c r="H166" s="241">
        <v>100</v>
      </c>
      <c r="I166" s="135"/>
      <c r="J166" s="135" t="s">
        <v>1280</v>
      </c>
      <c r="K166" s="135"/>
      <c r="L166" s="245">
        <v>1.03</v>
      </c>
    </row>
    <row r="167" spans="1:12" s="137" customFormat="1" ht="23.25" x14ac:dyDescent="0.3">
      <c r="A167" s="136"/>
      <c r="B167" s="239" t="s">
        <v>1281</v>
      </c>
      <c r="C167" s="227"/>
      <c r="D167" s="227"/>
      <c r="E167" s="227"/>
      <c r="F167" s="135"/>
      <c r="G167" s="135"/>
      <c r="H167" s="243">
        <v>0</v>
      </c>
      <c r="I167" s="135"/>
      <c r="J167" s="135" t="s">
        <v>1282</v>
      </c>
      <c r="K167" s="135"/>
      <c r="L167" s="151">
        <v>1.0526315788620917</v>
      </c>
    </row>
    <row r="168" spans="1:12" s="137" customFormat="1" ht="20.25" x14ac:dyDescent="0.3">
      <c r="A168" s="136"/>
      <c r="B168" s="239" t="s">
        <v>1283</v>
      </c>
      <c r="C168" s="239"/>
      <c r="D168" s="231"/>
      <c r="E168" s="231"/>
      <c r="F168" s="135"/>
      <c r="G168" s="135"/>
      <c r="H168" s="243">
        <v>0</v>
      </c>
      <c r="I168" s="135"/>
    </row>
    <row r="169" spans="1:12" s="137" customFormat="1" ht="20.25" x14ac:dyDescent="0.3">
      <c r="A169" s="136"/>
      <c r="B169" s="135" t="s">
        <v>1284</v>
      </c>
      <c r="C169" s="135"/>
      <c r="D169" s="135"/>
      <c r="E169" s="135"/>
      <c r="F169" s="135"/>
      <c r="G169" s="135"/>
      <c r="H169" s="243">
        <v>0</v>
      </c>
      <c r="I169" s="135"/>
      <c r="J169" s="135"/>
      <c r="K169" s="135"/>
      <c r="L169" s="135"/>
    </row>
    <row r="170" spans="1:12" s="137" customFormat="1" ht="20.25" x14ac:dyDescent="0.3">
      <c r="A170" s="136"/>
      <c r="B170" s="135" t="s">
        <v>1285</v>
      </c>
      <c r="C170" s="135"/>
      <c r="D170" s="135"/>
      <c r="E170" s="135"/>
      <c r="F170" s="135"/>
      <c r="G170" s="135"/>
      <c r="H170" s="243">
        <v>0</v>
      </c>
      <c r="I170" s="135"/>
      <c r="J170" s="135"/>
      <c r="K170" s="135"/>
      <c r="L170" s="135"/>
    </row>
    <row r="171" spans="1:12" s="137" customFormat="1" ht="20.25" x14ac:dyDescent="0.3">
      <c r="A171" s="136"/>
      <c r="B171" s="135" t="s">
        <v>1286</v>
      </c>
      <c r="C171" s="135"/>
      <c r="D171" s="135"/>
      <c r="E171" s="135"/>
      <c r="F171" s="135"/>
      <c r="G171" s="135"/>
      <c r="H171" s="243">
        <v>0</v>
      </c>
      <c r="I171" s="135"/>
      <c r="J171" s="135"/>
      <c r="K171" s="135"/>
      <c r="L171" s="135"/>
    </row>
    <row r="172" spans="1:12" s="137" customFormat="1" ht="20.25" x14ac:dyDescent="0.3">
      <c r="A172" s="136"/>
      <c r="B172" s="135" t="s">
        <v>1287</v>
      </c>
      <c r="C172" s="135"/>
      <c r="D172" s="135"/>
      <c r="E172" s="135"/>
      <c r="F172" s="135"/>
      <c r="G172" s="135"/>
      <c r="H172" s="243">
        <v>0</v>
      </c>
      <c r="I172" s="135"/>
      <c r="J172" s="135"/>
      <c r="K172" s="135"/>
      <c r="L172" s="135"/>
    </row>
    <row r="173" spans="1:12" s="137" customFormat="1" ht="21" thickBot="1" x14ac:dyDescent="0.35">
      <c r="A173" s="136"/>
      <c r="B173" s="246" t="s">
        <v>1288</v>
      </c>
      <c r="C173" s="246"/>
      <c r="D173" s="247"/>
      <c r="E173" s="247"/>
      <c r="F173" s="135"/>
      <c r="G173" s="135"/>
      <c r="H173" s="248">
        <v>61735494932.242912</v>
      </c>
      <c r="I173" s="135"/>
      <c r="J173" s="135"/>
      <c r="K173" s="135"/>
      <c r="L173" s="135"/>
    </row>
    <row r="174" spans="1:12" s="137" customFormat="1" ht="21" thickTop="1" x14ac:dyDescent="0.3">
      <c r="A174" s="136"/>
      <c r="B174" s="135"/>
      <c r="C174" s="135"/>
      <c r="D174" s="135"/>
      <c r="E174" s="135"/>
      <c r="F174" s="135"/>
      <c r="G174" s="135"/>
      <c r="H174" s="135"/>
      <c r="I174" s="135"/>
      <c r="J174" s="135"/>
      <c r="K174" s="135"/>
      <c r="L174" s="135"/>
    </row>
    <row r="175" spans="1:12" s="137" customFormat="1" ht="20.25" x14ac:dyDescent="0.3">
      <c r="A175" s="136" t="s">
        <v>1289</v>
      </c>
      <c r="B175" s="145" t="s">
        <v>1290</v>
      </c>
      <c r="C175" s="145"/>
      <c r="D175" s="145"/>
      <c r="E175" s="145"/>
      <c r="F175" s="135"/>
      <c r="G175" s="135"/>
      <c r="H175" s="249" t="s">
        <v>1491</v>
      </c>
      <c r="I175" s="135"/>
      <c r="J175" s="135"/>
      <c r="K175" s="135"/>
      <c r="L175" s="135"/>
    </row>
    <row r="176" spans="1:12" s="137" customFormat="1" ht="16.5" x14ac:dyDescent="0.25">
      <c r="A176" s="136"/>
      <c r="B176" s="185"/>
      <c r="C176" s="185"/>
      <c r="D176" s="185"/>
      <c r="E176" s="185"/>
      <c r="F176" s="185"/>
      <c r="G176" s="185"/>
      <c r="H176" s="185"/>
      <c r="I176" s="185"/>
      <c r="J176" s="185"/>
      <c r="K176" s="185"/>
      <c r="L176" s="185"/>
    </row>
    <row r="177" spans="1:13" s="137" customFormat="1" ht="25.5" customHeight="1" x14ac:dyDescent="0.25">
      <c r="A177" s="136"/>
      <c r="B177" s="250" t="s">
        <v>1291</v>
      </c>
      <c r="C177" s="251"/>
      <c r="D177" s="185"/>
      <c r="E177" s="185"/>
      <c r="F177" s="185"/>
      <c r="G177" s="185"/>
      <c r="H177" s="185"/>
      <c r="I177" s="185"/>
      <c r="J177" s="185"/>
      <c r="K177" s="185"/>
      <c r="L177" s="185"/>
    </row>
    <row r="178" spans="1:13" s="137" customFormat="1" ht="46.5" customHeight="1" x14ac:dyDescent="0.2">
      <c r="A178" s="136"/>
      <c r="B178" s="327" t="s">
        <v>1292</v>
      </c>
      <c r="C178" s="327"/>
      <c r="D178" s="327"/>
      <c r="E178" s="327"/>
      <c r="F178" s="327"/>
      <c r="G178" s="327"/>
      <c r="H178" s="327"/>
      <c r="I178" s="327"/>
      <c r="J178" s="327"/>
      <c r="K178" s="327"/>
      <c r="L178" s="327"/>
      <c r="M178" s="327"/>
    </row>
    <row r="179" spans="1:13" s="137" customFormat="1" ht="19.5" customHeight="1" x14ac:dyDescent="0.2">
      <c r="A179" s="136"/>
      <c r="B179" s="165"/>
      <c r="C179" s="165"/>
      <c r="D179" s="165"/>
      <c r="E179" s="165"/>
      <c r="F179" s="165"/>
      <c r="G179" s="165"/>
      <c r="H179" s="165"/>
      <c r="I179" s="165"/>
      <c r="J179" s="165"/>
      <c r="K179" s="165"/>
      <c r="L179" s="165"/>
      <c r="M179" s="165"/>
    </row>
    <row r="180" spans="1:13" s="181" customFormat="1" ht="23.25" x14ac:dyDescent="0.25">
      <c r="A180" s="195"/>
      <c r="B180" s="124" t="s">
        <v>1293</v>
      </c>
      <c r="C180" s="196"/>
      <c r="D180" s="252"/>
      <c r="E180" s="252"/>
      <c r="F180" s="252"/>
      <c r="G180" s="252"/>
      <c r="H180" s="252"/>
      <c r="I180" s="252"/>
      <c r="J180" s="252"/>
      <c r="K180" s="252"/>
      <c r="L180" s="252"/>
      <c r="M180" s="198"/>
    </row>
    <row r="181" spans="1:13" s="137" customFormat="1" ht="15.75" x14ac:dyDescent="0.25">
      <c r="A181" s="166"/>
    </row>
    <row r="182" spans="1:13" s="137" customFormat="1" ht="20.25" x14ac:dyDescent="0.3">
      <c r="A182" s="136" t="s">
        <v>1294</v>
      </c>
      <c r="B182" s="145" t="s">
        <v>1295</v>
      </c>
      <c r="C182" s="145"/>
      <c r="D182" s="145"/>
      <c r="E182" s="145"/>
      <c r="F182" s="145"/>
      <c r="G182" s="145"/>
      <c r="H182" s="253">
        <v>51153175774.25</v>
      </c>
    </row>
    <row r="183" spans="1:13" s="137" customFormat="1" ht="20.25" x14ac:dyDescent="0.3">
      <c r="A183" s="136"/>
      <c r="B183" s="135"/>
      <c r="C183" s="135"/>
      <c r="D183" s="135"/>
      <c r="E183" s="135"/>
      <c r="F183" s="135"/>
      <c r="G183" s="135"/>
      <c r="H183" s="135"/>
    </row>
    <row r="184" spans="1:13" s="137" customFormat="1" ht="23.25" customHeight="1" x14ac:dyDescent="0.3">
      <c r="A184" s="136"/>
      <c r="B184" s="135" t="s">
        <v>1296</v>
      </c>
      <c r="C184" s="135"/>
      <c r="D184" s="135"/>
      <c r="E184" s="135"/>
      <c r="F184" s="135"/>
      <c r="G184" s="135"/>
      <c r="H184" s="241">
        <v>64983271795.922607</v>
      </c>
    </row>
    <row r="185" spans="1:13" s="137" customFormat="1" ht="23.25" customHeight="1" x14ac:dyDescent="0.3">
      <c r="A185" s="136"/>
      <c r="B185" s="135" t="s">
        <v>1276</v>
      </c>
      <c r="C185" s="135"/>
      <c r="D185" s="135"/>
      <c r="E185" s="135"/>
      <c r="F185" s="135"/>
      <c r="G185" s="135"/>
      <c r="H185" s="243">
        <v>0</v>
      </c>
    </row>
    <row r="186" spans="1:13" s="137" customFormat="1" ht="23.25" customHeight="1" x14ac:dyDescent="0.3">
      <c r="A186" s="136"/>
      <c r="B186" s="135" t="s">
        <v>1278</v>
      </c>
      <c r="C186" s="135"/>
      <c r="D186" s="135"/>
      <c r="E186" s="135"/>
      <c r="F186" s="135"/>
      <c r="G186" s="135"/>
      <c r="H186" s="243"/>
    </row>
    <row r="187" spans="1:13" s="137" customFormat="1" ht="23.25" customHeight="1" x14ac:dyDescent="0.3">
      <c r="A187" s="136"/>
      <c r="B187" s="239" t="s">
        <v>1279</v>
      </c>
      <c r="C187" s="239"/>
      <c r="D187" s="231"/>
      <c r="E187" s="231"/>
      <c r="F187" s="135"/>
      <c r="G187" s="135"/>
      <c r="H187" s="241">
        <v>100</v>
      </c>
    </row>
    <row r="188" spans="1:13" s="137" customFormat="1" ht="23.25" customHeight="1" x14ac:dyDescent="0.3">
      <c r="A188" s="136"/>
      <c r="B188" s="239" t="s">
        <v>1281</v>
      </c>
      <c r="C188" s="239"/>
      <c r="D188" s="231"/>
      <c r="E188" s="231"/>
      <c r="F188" s="135"/>
      <c r="G188" s="135"/>
      <c r="H188" s="243">
        <v>0</v>
      </c>
    </row>
    <row r="189" spans="1:13" s="137" customFormat="1" ht="23.25" customHeight="1" x14ac:dyDescent="0.3">
      <c r="A189" s="136"/>
      <c r="B189" s="239" t="s">
        <v>1283</v>
      </c>
      <c r="C189" s="239"/>
      <c r="D189" s="231"/>
      <c r="E189" s="231"/>
      <c r="F189" s="135"/>
      <c r="G189" s="135"/>
      <c r="H189" s="243">
        <v>0</v>
      </c>
    </row>
    <row r="190" spans="1:13" s="137" customFormat="1" ht="23.25" customHeight="1" x14ac:dyDescent="0.3">
      <c r="A190" s="136"/>
      <c r="B190" s="135" t="s">
        <v>1297</v>
      </c>
      <c r="C190" s="135"/>
      <c r="D190" s="135"/>
      <c r="E190" s="135"/>
      <c r="F190" s="135"/>
      <c r="G190" s="135"/>
      <c r="H190" s="243">
        <v>0</v>
      </c>
    </row>
    <row r="191" spans="1:13" s="137" customFormat="1" ht="23.25" customHeight="1" x14ac:dyDescent="0.3">
      <c r="A191" s="136"/>
      <c r="B191" s="135" t="s">
        <v>1285</v>
      </c>
      <c r="C191" s="135"/>
      <c r="D191" s="135"/>
      <c r="E191" s="135"/>
      <c r="F191" s="135"/>
      <c r="G191" s="135"/>
      <c r="H191" s="243">
        <v>0</v>
      </c>
    </row>
    <row r="192" spans="1:13" s="137" customFormat="1" ht="23.25" customHeight="1" x14ac:dyDescent="0.3">
      <c r="A192" s="136"/>
      <c r="B192" s="135" t="s">
        <v>1298</v>
      </c>
      <c r="C192" s="135"/>
      <c r="D192" s="135"/>
      <c r="E192" s="135"/>
      <c r="F192" s="135"/>
      <c r="G192" s="135"/>
      <c r="H192" s="243">
        <v>0</v>
      </c>
    </row>
    <row r="193" spans="1:13" s="137" customFormat="1" ht="23.25" customHeight="1" thickBot="1" x14ac:dyDescent="0.35">
      <c r="A193" s="136"/>
      <c r="B193" s="246" t="s">
        <v>1299</v>
      </c>
      <c r="C193" s="246"/>
      <c r="D193" s="145"/>
      <c r="E193" s="145"/>
      <c r="F193" s="135"/>
      <c r="G193" s="135"/>
      <c r="H193" s="248">
        <v>64983271895.922607</v>
      </c>
    </row>
    <row r="194" spans="1:13" s="137" customFormat="1" ht="21" thickTop="1" x14ac:dyDescent="0.3">
      <c r="A194" s="136"/>
      <c r="B194" s="135"/>
      <c r="C194" s="135"/>
      <c r="D194" s="135"/>
      <c r="E194" s="135"/>
      <c r="F194" s="135"/>
      <c r="G194" s="135"/>
      <c r="H194" s="135"/>
    </row>
    <row r="195" spans="1:13" s="137" customFormat="1" ht="20.25" x14ac:dyDescent="0.3">
      <c r="A195" s="136"/>
      <c r="B195" s="145" t="s">
        <v>1300</v>
      </c>
      <c r="C195" s="145"/>
      <c r="D195" s="145"/>
      <c r="E195" s="145"/>
      <c r="F195" s="135"/>
      <c r="G195" s="135"/>
      <c r="H195" s="249" t="s">
        <v>1491</v>
      </c>
    </row>
    <row r="196" spans="1:13" s="137" customFormat="1" ht="20.25" x14ac:dyDescent="0.3">
      <c r="A196" s="136"/>
      <c r="B196" s="145"/>
      <c r="C196" s="145"/>
      <c r="D196" s="145"/>
      <c r="E196" s="145"/>
      <c r="F196" s="135"/>
      <c r="G196" s="135"/>
      <c r="H196" s="249"/>
    </row>
    <row r="197" spans="1:13" s="137" customFormat="1" ht="20.25" x14ac:dyDescent="0.3">
      <c r="A197" s="136"/>
      <c r="B197" s="135" t="s">
        <v>1301</v>
      </c>
      <c r="C197" s="135"/>
      <c r="D197" s="145"/>
      <c r="E197" s="145"/>
      <c r="F197" s="135"/>
      <c r="G197" s="135"/>
      <c r="H197" s="254">
        <v>1.6352410347081421</v>
      </c>
    </row>
    <row r="198" spans="1:13" s="137" customFormat="1" ht="21" x14ac:dyDescent="0.25">
      <c r="A198" s="136"/>
      <c r="B198" s="250" t="s">
        <v>1302</v>
      </c>
      <c r="C198" s="255"/>
      <c r="D198" s="255"/>
      <c r="E198" s="255"/>
      <c r="H198" s="256"/>
    </row>
    <row r="199" spans="1:13" s="137" customFormat="1" ht="20.100000000000001" customHeight="1" x14ac:dyDescent="0.25">
      <c r="A199" s="136"/>
      <c r="B199" s="255"/>
      <c r="C199" s="251"/>
      <c r="E199" s="255"/>
      <c r="H199" s="256"/>
    </row>
    <row r="200" spans="1:13" s="137" customFormat="1" ht="23.25" x14ac:dyDescent="0.35">
      <c r="A200" s="136"/>
      <c r="B200" s="257" t="s">
        <v>1303</v>
      </c>
      <c r="C200" s="167"/>
      <c r="D200" s="258"/>
      <c r="E200" s="258"/>
      <c r="F200" s="258"/>
      <c r="G200" s="258"/>
      <c r="H200" s="258"/>
      <c r="I200" s="258"/>
      <c r="J200" s="258"/>
      <c r="K200" s="258"/>
      <c r="L200" s="258"/>
      <c r="M200" s="169"/>
    </row>
    <row r="201" spans="1:13" s="137" customFormat="1" ht="17.25" customHeight="1" x14ac:dyDescent="0.25">
      <c r="A201" s="136"/>
      <c r="B201" s="255"/>
      <c r="C201" s="255"/>
      <c r="D201" s="255"/>
      <c r="E201" s="255"/>
      <c r="H201" s="256"/>
    </row>
    <row r="202" spans="1:13" s="135" customFormat="1" ht="20.25" x14ac:dyDescent="0.3">
      <c r="A202" s="132"/>
      <c r="B202" s="135" t="s">
        <v>1304</v>
      </c>
      <c r="D202" s="145"/>
      <c r="E202" s="145"/>
      <c r="H202" s="162" t="s">
        <v>1305</v>
      </c>
    </row>
    <row r="203" spans="1:13" s="135" customFormat="1" ht="20.25" x14ac:dyDescent="0.3">
      <c r="A203" s="132"/>
      <c r="B203" s="135" t="s">
        <v>1306</v>
      </c>
      <c r="D203" s="145"/>
      <c r="E203" s="145"/>
      <c r="H203" s="162" t="s">
        <v>1161</v>
      </c>
    </row>
    <row r="204" spans="1:13" s="135" customFormat="1" ht="20.25" x14ac:dyDescent="0.3">
      <c r="A204" s="132"/>
      <c r="B204" s="135" t="s">
        <v>1307</v>
      </c>
      <c r="D204" s="145"/>
      <c r="E204" s="145"/>
      <c r="H204" s="162" t="s">
        <v>1161</v>
      </c>
    </row>
    <row r="205" spans="1:13" s="135" customFormat="1" ht="20.25" x14ac:dyDescent="0.3">
      <c r="A205" s="132"/>
      <c r="B205" s="145" t="s">
        <v>1303</v>
      </c>
      <c r="C205" s="145"/>
      <c r="D205" s="145"/>
      <c r="E205" s="145"/>
      <c r="H205" s="249" t="s">
        <v>1188</v>
      </c>
    </row>
    <row r="206" spans="1:13" s="137" customFormat="1" ht="20.100000000000001" customHeight="1" x14ac:dyDescent="0.25">
      <c r="A206" s="136"/>
      <c r="B206" s="255"/>
      <c r="C206" s="255"/>
      <c r="D206" s="255"/>
      <c r="E206" s="255"/>
      <c r="H206" s="256"/>
    </row>
    <row r="207" spans="1:13" s="136" customFormat="1" ht="23.25" x14ac:dyDescent="0.35">
      <c r="B207" s="257" t="s">
        <v>1308</v>
      </c>
      <c r="C207" s="167"/>
      <c r="D207" s="167"/>
      <c r="E207" s="167"/>
      <c r="F207" s="167"/>
      <c r="G207" s="167"/>
      <c r="H207" s="167"/>
      <c r="I207" s="167"/>
      <c r="J207" s="167"/>
      <c r="K207" s="167"/>
      <c r="L207" s="167"/>
      <c r="M207" s="259"/>
    </row>
    <row r="208" spans="1:13" s="136" customFormat="1" ht="25.5" customHeight="1" x14ac:dyDescent="0.25">
      <c r="A208" s="166"/>
      <c r="B208" s="181"/>
      <c r="C208" s="260"/>
    </row>
    <row r="209" spans="1:13" s="137" customFormat="1" ht="23.25" customHeight="1" x14ac:dyDescent="0.3">
      <c r="A209" s="136" t="s">
        <v>1309</v>
      </c>
      <c r="B209" s="149" t="s">
        <v>1310</v>
      </c>
      <c r="C209" s="149"/>
      <c r="D209" s="135"/>
      <c r="E209" s="135"/>
      <c r="F209" s="135"/>
      <c r="G209" s="135"/>
      <c r="H209" s="261">
        <v>66517807316.769379</v>
      </c>
    </row>
    <row r="210" spans="1:13" s="137" customFormat="1" ht="23.25" customHeight="1" x14ac:dyDescent="0.3">
      <c r="A210" s="136" t="s">
        <v>1311</v>
      </c>
      <c r="B210" s="149" t="s">
        <v>1312</v>
      </c>
      <c r="C210" s="149"/>
      <c r="D210" s="135"/>
      <c r="E210" s="135"/>
      <c r="F210" s="135"/>
      <c r="G210" s="135"/>
      <c r="H210" s="261">
        <v>65056033643.129501</v>
      </c>
      <c r="J210" s="262"/>
    </row>
    <row r="211" spans="1:13" s="137" customFormat="1" ht="23.25" customHeight="1" x14ac:dyDescent="0.3">
      <c r="A211" s="136" t="s">
        <v>1313</v>
      </c>
      <c r="B211" s="149" t="s">
        <v>1314</v>
      </c>
      <c r="C211" s="149"/>
      <c r="D211" s="135"/>
      <c r="E211" s="135"/>
      <c r="F211" s="135"/>
      <c r="G211" s="135"/>
      <c r="H211" s="263">
        <v>227140</v>
      </c>
      <c r="I211" s="136"/>
    </row>
    <row r="212" spans="1:13" s="137" customFormat="1" ht="23.25" customHeight="1" x14ac:dyDescent="0.3">
      <c r="A212" s="136" t="s">
        <v>1315</v>
      </c>
      <c r="B212" s="149" t="s">
        <v>1316</v>
      </c>
      <c r="C212" s="149"/>
      <c r="D212" s="135"/>
      <c r="E212" s="135"/>
      <c r="F212" s="135"/>
      <c r="G212" s="135"/>
      <c r="H212" s="261">
        <v>286413.81369696883</v>
      </c>
      <c r="I212" s="136"/>
      <c r="J212" s="264"/>
    </row>
    <row r="213" spans="1:13" s="137" customFormat="1" ht="27.75" customHeight="1" x14ac:dyDescent="0.3">
      <c r="A213" s="136" t="s">
        <v>1317</v>
      </c>
      <c r="B213" s="149" t="s">
        <v>1318</v>
      </c>
      <c r="C213" s="149"/>
      <c r="D213" s="135"/>
      <c r="E213" s="135"/>
      <c r="F213" s="135"/>
      <c r="G213" s="135"/>
      <c r="H213" s="263">
        <v>227140</v>
      </c>
      <c r="I213" s="136"/>
    </row>
    <row r="214" spans="1:13" s="137" customFormat="1" ht="25.5" customHeight="1" x14ac:dyDescent="0.3">
      <c r="A214" s="136" t="s">
        <v>1319</v>
      </c>
      <c r="B214" s="149" t="s">
        <v>1320</v>
      </c>
      <c r="C214" s="149"/>
      <c r="D214" s="135"/>
      <c r="E214" s="135"/>
      <c r="F214" s="135"/>
      <c r="G214" s="135"/>
      <c r="H214" s="263">
        <v>219331</v>
      </c>
      <c r="I214" s="136"/>
    </row>
    <row r="215" spans="1:13" s="137" customFormat="1" ht="20.25" x14ac:dyDescent="0.3">
      <c r="A215" s="136"/>
      <c r="B215" s="135"/>
      <c r="C215" s="135"/>
      <c r="D215" s="135"/>
      <c r="E215" s="135"/>
      <c r="F215" s="135"/>
      <c r="G215" s="135"/>
      <c r="H215" s="135"/>
      <c r="I215" s="136" t="s">
        <v>1321</v>
      </c>
    </row>
    <row r="216" spans="1:13" s="137" customFormat="1" ht="24" customHeight="1" x14ac:dyDescent="0.3">
      <c r="A216" s="136" t="s">
        <v>1322</v>
      </c>
      <c r="B216" s="135" t="s">
        <v>1323</v>
      </c>
      <c r="C216" s="135"/>
      <c r="D216" s="135"/>
      <c r="E216" s="265"/>
      <c r="F216" s="135"/>
      <c r="G216" s="135"/>
      <c r="H216" s="266">
        <v>0.69051941723242971</v>
      </c>
      <c r="I216" s="136"/>
    </row>
    <row r="217" spans="1:13" s="137" customFormat="1" ht="24" customHeight="1" x14ac:dyDescent="0.3">
      <c r="A217" s="136" t="s">
        <v>1324</v>
      </c>
      <c r="B217" s="135" t="s">
        <v>1325</v>
      </c>
      <c r="C217" s="135"/>
      <c r="D217" s="135"/>
      <c r="E217" s="135"/>
      <c r="F217" s="135"/>
      <c r="G217" s="135"/>
      <c r="H217" s="266">
        <v>0.69051941723242971</v>
      </c>
      <c r="I217" s="136"/>
    </row>
    <row r="218" spans="1:13" s="137" customFormat="1" ht="24" customHeight="1" x14ac:dyDescent="0.3">
      <c r="A218" s="136"/>
      <c r="B218" s="135" t="s">
        <v>1326</v>
      </c>
      <c r="C218" s="135"/>
      <c r="D218" s="135"/>
      <c r="E218" s="135"/>
      <c r="F218" s="135"/>
      <c r="G218" s="135"/>
      <c r="H218" s="266">
        <v>0.53231852550776271</v>
      </c>
      <c r="I218" s="136" t="s">
        <v>1321</v>
      </c>
    </row>
    <row r="219" spans="1:13" s="137" customFormat="1" ht="24" customHeight="1" x14ac:dyDescent="0.3">
      <c r="A219" s="136" t="s">
        <v>1327</v>
      </c>
      <c r="B219" s="149" t="s">
        <v>1328</v>
      </c>
      <c r="C219" s="149"/>
      <c r="D219" s="135"/>
      <c r="E219" s="135"/>
      <c r="F219" s="135"/>
      <c r="G219" s="135"/>
      <c r="H219" s="267">
        <v>42.106144762153136</v>
      </c>
      <c r="I219" s="136" t="s">
        <v>1329</v>
      </c>
    </row>
    <row r="220" spans="1:13" s="137" customFormat="1" ht="24" customHeight="1" x14ac:dyDescent="0.3">
      <c r="A220" s="136" t="s">
        <v>1330</v>
      </c>
      <c r="B220" s="149" t="s">
        <v>1331</v>
      </c>
      <c r="C220" s="149"/>
      <c r="D220" s="135"/>
      <c r="E220" s="135"/>
      <c r="F220" s="135"/>
      <c r="G220" s="135"/>
      <c r="H220" s="266">
        <v>2.6157315060815981E-2</v>
      </c>
      <c r="I220" s="136"/>
    </row>
    <row r="221" spans="1:13" s="137" customFormat="1" ht="24" customHeight="1" x14ac:dyDescent="0.3">
      <c r="A221" s="136" t="s">
        <v>1332</v>
      </c>
      <c r="B221" s="149" t="s">
        <v>1333</v>
      </c>
      <c r="C221" s="149"/>
      <c r="D221" s="135"/>
      <c r="E221" s="135"/>
      <c r="F221" s="135"/>
      <c r="G221" s="135"/>
      <c r="H221" s="267">
        <v>54.52919315244435</v>
      </c>
      <c r="I221" s="136" t="s">
        <v>1329</v>
      </c>
    </row>
    <row r="222" spans="1:13" s="137" customFormat="1" ht="25.5" customHeight="1" x14ac:dyDescent="0.3">
      <c r="A222" s="136" t="s">
        <v>1334</v>
      </c>
      <c r="B222" s="149" t="s">
        <v>1335</v>
      </c>
      <c r="C222" s="149"/>
      <c r="D222" s="135"/>
      <c r="E222" s="135"/>
      <c r="F222" s="135"/>
      <c r="G222" s="135"/>
      <c r="H222" s="267">
        <v>30.135437073651669</v>
      </c>
      <c r="I222" s="136"/>
    </row>
    <row r="223" spans="1:13" s="137" customFormat="1" ht="18.75" customHeight="1" x14ac:dyDescent="0.25">
      <c r="A223" s="136"/>
      <c r="B223" s="268"/>
      <c r="C223" s="269"/>
      <c r="D223" s="185"/>
      <c r="E223" s="185"/>
      <c r="F223" s="185"/>
      <c r="G223" s="185"/>
      <c r="H223" s="270"/>
    </row>
    <row r="224" spans="1:13" s="136" customFormat="1" ht="21" x14ac:dyDescent="0.25">
      <c r="B224" s="193" t="s">
        <v>1336</v>
      </c>
      <c r="C224" s="271"/>
      <c r="D224" s="271"/>
      <c r="E224" s="271"/>
      <c r="F224" s="271"/>
      <c r="G224" s="271"/>
      <c r="H224" s="271"/>
      <c r="I224" s="271"/>
      <c r="J224" s="271"/>
      <c r="K224" s="271"/>
      <c r="L224" s="271"/>
      <c r="M224" s="137"/>
    </row>
    <row r="225" spans="1:13" s="136" customFormat="1" ht="21" x14ac:dyDescent="0.25">
      <c r="B225" s="193" t="s">
        <v>1337</v>
      </c>
      <c r="C225" s="271"/>
      <c r="D225" s="271"/>
      <c r="E225" s="271"/>
      <c r="F225" s="271"/>
      <c r="G225" s="271"/>
      <c r="H225" s="271"/>
      <c r="I225" s="271"/>
      <c r="J225" s="271"/>
      <c r="K225" s="271"/>
      <c r="L225" s="271"/>
      <c r="M225" s="137"/>
    </row>
    <row r="226" spans="1:13" s="136" customFormat="1" ht="20.100000000000001" customHeight="1" x14ac:dyDescent="0.25">
      <c r="B226" s="193"/>
      <c r="C226" s="271"/>
      <c r="D226" s="271"/>
      <c r="E226" s="271"/>
      <c r="F226" s="271"/>
      <c r="G226" s="271"/>
      <c r="H226" s="271"/>
      <c r="I226" s="271"/>
      <c r="J226" s="271"/>
      <c r="K226" s="271"/>
      <c r="L226" s="271"/>
      <c r="M226" s="137"/>
    </row>
    <row r="227" spans="1:13" s="257" customFormat="1" ht="23.25" x14ac:dyDescent="0.35">
      <c r="B227" s="257" t="s">
        <v>1338</v>
      </c>
    </row>
    <row r="228" spans="1:13" s="137" customFormat="1" ht="18" x14ac:dyDescent="0.25">
      <c r="A228" s="166"/>
      <c r="B228" s="200"/>
      <c r="C228" s="200"/>
      <c r="D228" s="200"/>
      <c r="E228" s="271"/>
      <c r="F228" s="271"/>
      <c r="G228" s="271"/>
      <c r="H228" s="271"/>
      <c r="I228" s="271"/>
      <c r="J228" s="271"/>
      <c r="K228" s="271"/>
      <c r="L228" s="271"/>
      <c r="M228" s="136"/>
    </row>
    <row r="229" spans="1:13" s="137" customFormat="1" ht="23.25" customHeight="1" x14ac:dyDescent="0.3">
      <c r="A229" s="136"/>
      <c r="B229" s="135"/>
      <c r="C229" s="135"/>
      <c r="D229" s="135"/>
      <c r="E229" s="135"/>
      <c r="F229" s="272" t="s">
        <v>1339</v>
      </c>
      <c r="G229" s="272" t="s">
        <v>1340</v>
      </c>
      <c r="H229" s="272" t="s">
        <v>749</v>
      </c>
      <c r="I229" s="272" t="s">
        <v>1341</v>
      </c>
    </row>
    <row r="230" spans="1:13" s="137" customFormat="1" ht="20.25" x14ac:dyDescent="0.3">
      <c r="A230" s="136" t="s">
        <v>1342</v>
      </c>
      <c r="B230" s="135" t="s">
        <v>1343</v>
      </c>
      <c r="C230" s="135"/>
      <c r="D230" s="135"/>
      <c r="E230" s="135"/>
      <c r="F230" s="273">
        <v>65056033643.129501</v>
      </c>
      <c r="G230" s="274">
        <v>1</v>
      </c>
      <c r="H230" s="273">
        <v>227140</v>
      </c>
      <c r="I230" s="274">
        <v>1</v>
      </c>
    </row>
    <row r="231" spans="1:13" s="137" customFormat="1" ht="7.5" customHeight="1" x14ac:dyDescent="0.3">
      <c r="A231" s="136"/>
      <c r="B231" s="135"/>
      <c r="C231" s="135"/>
      <c r="D231" s="135"/>
      <c r="E231" s="135"/>
      <c r="F231" s="273"/>
      <c r="G231" s="274"/>
      <c r="H231" s="273"/>
      <c r="I231" s="274"/>
    </row>
    <row r="232" spans="1:13" s="137" customFormat="1" ht="21" x14ac:dyDescent="0.25">
      <c r="A232" s="136"/>
      <c r="B232" s="193" t="s">
        <v>1344</v>
      </c>
      <c r="C232" s="114"/>
    </row>
    <row r="233" spans="1:13" s="137" customFormat="1" ht="20.100000000000001" customHeight="1" x14ac:dyDescent="0.25">
      <c r="A233" s="136"/>
      <c r="B233" s="193"/>
      <c r="C233" s="114"/>
    </row>
    <row r="234" spans="1:13" s="257" customFormat="1" ht="23.25" x14ac:dyDescent="0.35">
      <c r="B234" s="257" t="s">
        <v>1345</v>
      </c>
    </row>
    <row r="235" spans="1:13" s="137" customFormat="1" ht="15" x14ac:dyDescent="0.2">
      <c r="A235" s="136"/>
    </row>
    <row r="236" spans="1:13" s="278" customFormat="1" ht="20.25" x14ac:dyDescent="0.3">
      <c r="A236" s="136" t="s">
        <v>1346</v>
      </c>
      <c r="B236" s="275" t="s">
        <v>1078</v>
      </c>
      <c r="C236" s="276"/>
      <c r="D236" s="276"/>
      <c r="E236" s="276"/>
      <c r="F236" s="272" t="s">
        <v>1339</v>
      </c>
      <c r="G236" s="272" t="s">
        <v>1340</v>
      </c>
      <c r="H236" s="272" t="s">
        <v>749</v>
      </c>
      <c r="I236" s="272" t="s">
        <v>1341</v>
      </c>
      <c r="J236" s="277"/>
    </row>
    <row r="237" spans="1:13" s="137" customFormat="1" ht="20.25" x14ac:dyDescent="0.3">
      <c r="A237" s="136" t="s">
        <v>1347</v>
      </c>
      <c r="B237" s="135" t="s">
        <v>1086</v>
      </c>
      <c r="C237" s="135"/>
      <c r="D237" s="135"/>
      <c r="E237" s="135"/>
      <c r="F237" s="273">
        <v>50676010087.459518</v>
      </c>
      <c r="G237" s="244">
        <v>0.77895941774512711</v>
      </c>
      <c r="H237" s="273">
        <v>182417</v>
      </c>
      <c r="I237" s="244">
        <v>0.80310381262657393</v>
      </c>
    </row>
    <row r="238" spans="1:13" s="137" customFormat="1" ht="20.25" x14ac:dyDescent="0.3">
      <c r="A238" s="136" t="s">
        <v>1348</v>
      </c>
      <c r="B238" s="135" t="s">
        <v>1349</v>
      </c>
      <c r="C238" s="135"/>
      <c r="D238" s="135"/>
      <c r="E238" s="135"/>
      <c r="F238" s="273">
        <v>14380023555.669928</v>
      </c>
      <c r="G238" s="244">
        <v>0.2210405822548728</v>
      </c>
      <c r="H238" s="273">
        <v>44723</v>
      </c>
      <c r="I238" s="244">
        <v>0.19689618737342607</v>
      </c>
    </row>
    <row r="239" spans="1:13" s="137" customFormat="1" ht="21" thickBot="1" x14ac:dyDescent="0.35">
      <c r="A239" s="136"/>
      <c r="B239" s="145" t="s">
        <v>102</v>
      </c>
      <c r="C239" s="145"/>
      <c r="D239" s="145"/>
      <c r="E239" s="145"/>
      <c r="F239" s="279">
        <v>65056033643.129448</v>
      </c>
      <c r="G239" s="280">
        <v>0.99999999999999989</v>
      </c>
      <c r="H239" s="281">
        <v>227140</v>
      </c>
      <c r="I239" s="280">
        <v>1</v>
      </c>
      <c r="J239" s="282"/>
      <c r="K239" s="282"/>
    </row>
    <row r="240" spans="1:13" s="137" customFormat="1" ht="20.100000000000001" customHeight="1" thickTop="1" x14ac:dyDescent="0.25">
      <c r="A240" s="136"/>
      <c r="B240" s="255"/>
      <c r="C240" s="255"/>
      <c r="D240" s="255"/>
      <c r="E240" s="255"/>
      <c r="I240" s="256"/>
      <c r="J240" s="282"/>
      <c r="K240" s="282"/>
    </row>
    <row r="241" spans="1:11" s="257" customFormat="1" ht="23.25" x14ac:dyDescent="0.35">
      <c r="B241" s="257" t="s">
        <v>1350</v>
      </c>
    </row>
    <row r="242" spans="1:11" s="137" customFormat="1" ht="20.25" x14ac:dyDescent="0.3">
      <c r="A242" s="136"/>
      <c r="B242" s="135"/>
      <c r="C242" s="135"/>
      <c r="D242" s="135"/>
      <c r="E242" s="135"/>
      <c r="F242" s="273"/>
      <c r="G242" s="274"/>
      <c r="H242" s="135"/>
      <c r="I242" s="135"/>
    </row>
    <row r="243" spans="1:11" s="278" customFormat="1" ht="20.25" x14ac:dyDescent="0.3">
      <c r="A243" s="136" t="s">
        <v>1351</v>
      </c>
      <c r="B243" s="155" t="s">
        <v>1352</v>
      </c>
      <c r="C243" s="155"/>
      <c r="D243" s="155"/>
      <c r="E243" s="155"/>
      <c r="F243" s="272" t="s">
        <v>1339</v>
      </c>
      <c r="G243" s="272" t="s">
        <v>1341</v>
      </c>
      <c r="H243" s="272" t="s">
        <v>749</v>
      </c>
      <c r="I243" s="272" t="s">
        <v>1341</v>
      </c>
    </row>
    <row r="244" spans="1:11" s="137" customFormat="1" ht="20.25" x14ac:dyDescent="0.3">
      <c r="A244" s="136" t="s">
        <v>1353</v>
      </c>
      <c r="B244" s="135" t="s">
        <v>1354</v>
      </c>
      <c r="C244" s="135"/>
      <c r="D244" s="135"/>
      <c r="E244" s="135"/>
      <c r="F244" s="273">
        <v>2235448254.2200117</v>
      </c>
      <c r="G244" s="244">
        <v>3.4361889728518377E-2</v>
      </c>
      <c r="H244" s="273">
        <v>6841</v>
      </c>
      <c r="I244" s="244">
        <v>3.0117988905520823E-2</v>
      </c>
    </row>
    <row r="245" spans="1:11" s="137" customFormat="1" ht="20.25" x14ac:dyDescent="0.3">
      <c r="A245" s="136" t="s">
        <v>1355</v>
      </c>
      <c r="B245" s="135" t="s">
        <v>1356</v>
      </c>
      <c r="C245" s="135"/>
      <c r="D245" s="135"/>
      <c r="E245" s="135"/>
      <c r="F245" s="273">
        <v>12066124891.119928</v>
      </c>
      <c r="G245" s="244">
        <v>0.1854728026812951</v>
      </c>
      <c r="H245" s="273">
        <v>38678</v>
      </c>
      <c r="I245" s="244">
        <v>0.1702826450647178</v>
      </c>
    </row>
    <row r="246" spans="1:11" s="137" customFormat="1" ht="20.25" x14ac:dyDescent="0.3">
      <c r="A246" s="136" t="s">
        <v>1357</v>
      </c>
      <c r="B246" s="135" t="s">
        <v>1358</v>
      </c>
      <c r="C246" s="135"/>
      <c r="D246" s="135"/>
      <c r="E246" s="135"/>
      <c r="F246" s="273">
        <v>10064340905.450022</v>
      </c>
      <c r="G246" s="244">
        <v>0.15470265157354615</v>
      </c>
      <c r="H246" s="273">
        <v>35398</v>
      </c>
      <c r="I246" s="244">
        <v>0.1558422118517214</v>
      </c>
    </row>
    <row r="247" spans="1:11" s="137" customFormat="1" ht="20.25" x14ac:dyDescent="0.3">
      <c r="A247" s="136" t="s">
        <v>1359</v>
      </c>
      <c r="B247" s="135" t="s">
        <v>1360</v>
      </c>
      <c r="C247" s="135"/>
      <c r="D247" s="135"/>
      <c r="E247" s="135"/>
      <c r="F247" s="273">
        <v>24959249462.539917</v>
      </c>
      <c r="G247" s="244">
        <v>0.38365771881292182</v>
      </c>
      <c r="H247" s="273">
        <v>85788</v>
      </c>
      <c r="I247" s="244">
        <v>0.37768776965747997</v>
      </c>
    </row>
    <row r="248" spans="1:11" s="137" customFormat="1" ht="20.25" x14ac:dyDescent="0.3">
      <c r="A248" s="136" t="s">
        <v>1361</v>
      </c>
      <c r="B248" s="135" t="s">
        <v>1362</v>
      </c>
      <c r="C248" s="135"/>
      <c r="D248" s="135"/>
      <c r="E248" s="135"/>
      <c r="F248" s="273">
        <v>11625439195.940029</v>
      </c>
      <c r="G248" s="244">
        <v>0.17869886227175036</v>
      </c>
      <c r="H248" s="273">
        <v>42775</v>
      </c>
      <c r="I248" s="244">
        <v>0.18831997886765872</v>
      </c>
    </row>
    <row r="249" spans="1:11" s="137" customFormat="1" ht="20.25" x14ac:dyDescent="0.3">
      <c r="A249" s="136" t="s">
        <v>1363</v>
      </c>
      <c r="B249" s="135" t="s">
        <v>1364</v>
      </c>
      <c r="C249" s="135"/>
      <c r="D249" s="135"/>
      <c r="E249" s="135"/>
      <c r="F249" s="273">
        <v>3735147439.8299909</v>
      </c>
      <c r="G249" s="244">
        <v>5.7414312411350525E-2</v>
      </c>
      <c r="H249" s="273">
        <v>15844</v>
      </c>
      <c r="I249" s="244">
        <v>6.9754336532535002E-2</v>
      </c>
    </row>
    <row r="250" spans="1:11" s="137" customFormat="1" ht="20.25" x14ac:dyDescent="0.3">
      <c r="A250" s="136" t="s">
        <v>1365</v>
      </c>
      <c r="B250" s="135" t="s">
        <v>1366</v>
      </c>
      <c r="C250" s="135"/>
      <c r="D250" s="135"/>
      <c r="E250" s="135"/>
      <c r="F250" s="273">
        <v>370283494.02999997</v>
      </c>
      <c r="G250" s="244">
        <v>5.6917625206175312E-3</v>
      </c>
      <c r="H250" s="273">
        <v>1816</v>
      </c>
      <c r="I250" s="244">
        <v>7.9950691203662938E-3</v>
      </c>
    </row>
    <row r="251" spans="1:11" s="137" customFormat="1" ht="21" thickBot="1" x14ac:dyDescent="0.35">
      <c r="A251" s="136"/>
      <c r="B251" s="145" t="s">
        <v>102</v>
      </c>
      <c r="C251" s="145"/>
      <c r="D251" s="145"/>
      <c r="E251" s="145"/>
      <c r="F251" s="283">
        <v>65056033643.129906</v>
      </c>
      <c r="G251" s="284">
        <v>0.99999999999999989</v>
      </c>
      <c r="H251" s="285">
        <v>227140</v>
      </c>
      <c r="I251" s="284">
        <v>1</v>
      </c>
      <c r="J251" s="282"/>
      <c r="K251" s="282"/>
    </row>
    <row r="252" spans="1:11" s="137" customFormat="1" ht="21" thickTop="1" x14ac:dyDescent="0.3">
      <c r="A252" s="136"/>
      <c r="B252" s="135"/>
      <c r="C252" s="135"/>
      <c r="D252" s="135"/>
      <c r="E252" s="135"/>
      <c r="F252" s="273"/>
      <c r="G252" s="274"/>
      <c r="H252" s="135"/>
      <c r="I252" s="135"/>
    </row>
    <row r="253" spans="1:11" s="257" customFormat="1" ht="23.25" x14ac:dyDescent="0.35">
      <c r="B253" s="257" t="s">
        <v>1367</v>
      </c>
    </row>
    <row r="254" spans="1:11" s="137" customFormat="1" ht="20.25" x14ac:dyDescent="0.3">
      <c r="A254" s="136"/>
      <c r="B254" s="135"/>
      <c r="C254" s="135"/>
      <c r="D254" s="135"/>
      <c r="E254" s="135"/>
      <c r="F254" s="273"/>
      <c r="G254" s="274"/>
      <c r="H254" s="135"/>
      <c r="I254" s="135"/>
    </row>
    <row r="255" spans="1:11" s="278" customFormat="1" ht="20.25" x14ac:dyDescent="0.3">
      <c r="A255" s="136" t="s">
        <v>1368</v>
      </c>
      <c r="B255" s="155" t="s">
        <v>1369</v>
      </c>
      <c r="C255" s="155"/>
      <c r="D255" s="155"/>
      <c r="E255" s="155"/>
      <c r="F255" s="272" t="s">
        <v>1339</v>
      </c>
      <c r="G255" s="272" t="s">
        <v>1340</v>
      </c>
      <c r="H255" s="272" t="s">
        <v>749</v>
      </c>
      <c r="I255" s="272" t="s">
        <v>1341</v>
      </c>
    </row>
    <row r="256" spans="1:11" s="137" customFormat="1" ht="20.25" x14ac:dyDescent="0.3">
      <c r="A256" s="136" t="s">
        <v>1370</v>
      </c>
      <c r="B256" s="135" t="s">
        <v>1371</v>
      </c>
      <c r="C256" s="135"/>
      <c r="D256" s="135"/>
      <c r="E256" s="135"/>
      <c r="F256" s="273">
        <v>10923277627.709906</v>
      </c>
      <c r="G256" s="244">
        <v>0.16790568093392305</v>
      </c>
      <c r="H256" s="273">
        <v>37919</v>
      </c>
      <c r="I256" s="244">
        <v>0.16694109359866161</v>
      </c>
    </row>
    <row r="257" spans="1:18" s="137" customFormat="1" ht="20.25" x14ac:dyDescent="0.3">
      <c r="A257" s="136" t="s">
        <v>1372</v>
      </c>
      <c r="B257" s="135" t="s">
        <v>1372</v>
      </c>
      <c r="C257" s="135"/>
      <c r="D257" s="135"/>
      <c r="E257" s="135"/>
      <c r="F257" s="273">
        <v>54132756015.41983</v>
      </c>
      <c r="G257" s="244">
        <v>0.83209431906607689</v>
      </c>
      <c r="H257" s="273">
        <v>189221</v>
      </c>
      <c r="I257" s="244">
        <v>0.83305890640133839</v>
      </c>
    </row>
    <row r="258" spans="1:18" s="137" customFormat="1" ht="21" thickBot="1" x14ac:dyDescent="0.35">
      <c r="A258" s="136"/>
      <c r="B258" s="145" t="s">
        <v>102</v>
      </c>
      <c r="C258" s="145"/>
      <c r="D258" s="145"/>
      <c r="E258" s="145"/>
      <c r="F258" s="279">
        <v>65056033643.129738</v>
      </c>
      <c r="G258" s="280">
        <v>1</v>
      </c>
      <c r="H258" s="279">
        <v>227140</v>
      </c>
      <c r="I258" s="280">
        <v>1</v>
      </c>
      <c r="K258" s="282"/>
    </row>
    <row r="259" spans="1:18" s="137" customFormat="1" ht="21" thickTop="1" x14ac:dyDescent="0.3">
      <c r="A259" s="136"/>
      <c r="B259" s="135"/>
      <c r="C259" s="135"/>
      <c r="D259" s="135"/>
      <c r="E259" s="135"/>
      <c r="F259" s="273"/>
      <c r="G259" s="274"/>
      <c r="H259" s="135"/>
      <c r="I259" s="135"/>
    </row>
    <row r="260" spans="1:18" s="257" customFormat="1" ht="23.25" x14ac:dyDescent="0.35">
      <c r="B260" s="257" t="s">
        <v>1373</v>
      </c>
    </row>
    <row r="261" spans="1:18" s="137" customFormat="1" ht="20.25" x14ac:dyDescent="0.3">
      <c r="A261" s="136"/>
      <c r="B261" s="135"/>
      <c r="C261" s="135"/>
      <c r="D261" s="135"/>
      <c r="E261" s="135"/>
      <c r="F261" s="273"/>
      <c r="G261" s="274"/>
      <c r="H261" s="135"/>
      <c r="I261" s="135"/>
    </row>
    <row r="262" spans="1:18" s="278" customFormat="1" ht="20.25" x14ac:dyDescent="0.3">
      <c r="A262" s="136" t="s">
        <v>1374</v>
      </c>
      <c r="B262" s="155" t="s">
        <v>1375</v>
      </c>
      <c r="C262" s="155"/>
      <c r="D262" s="155"/>
      <c r="E262" s="155"/>
      <c r="F262" s="272" t="s">
        <v>1339</v>
      </c>
      <c r="G262" s="272" t="s">
        <v>1340</v>
      </c>
      <c r="H262" s="272" t="s">
        <v>749</v>
      </c>
      <c r="I262" s="272" t="s">
        <v>1341</v>
      </c>
      <c r="J262" s="277"/>
      <c r="Q262" s="286"/>
      <c r="R262" s="286"/>
    </row>
    <row r="263" spans="1:18" s="137" customFormat="1" ht="20.25" x14ac:dyDescent="0.3">
      <c r="A263" s="136" t="s">
        <v>1376</v>
      </c>
      <c r="B263" s="135" t="s">
        <v>1377</v>
      </c>
      <c r="C263" s="135"/>
      <c r="D263" s="135"/>
      <c r="E263" s="135"/>
      <c r="F263" s="273">
        <v>3191806966.3199968</v>
      </c>
      <c r="G263" s="244">
        <v>4.9062427995978222E-2</v>
      </c>
      <c r="H263" s="273">
        <v>13067</v>
      </c>
      <c r="I263" s="244">
        <v>5.7528396583604827E-2</v>
      </c>
      <c r="Q263" s="287"/>
      <c r="R263" s="287"/>
    </row>
    <row r="264" spans="1:18" s="137" customFormat="1" ht="20.25" x14ac:dyDescent="0.3">
      <c r="A264" s="136" t="s">
        <v>1378</v>
      </c>
      <c r="B264" s="135" t="s">
        <v>1379</v>
      </c>
      <c r="C264" s="135"/>
      <c r="D264" s="135"/>
      <c r="E264" s="135"/>
      <c r="F264" s="273">
        <v>6954288890.7600384</v>
      </c>
      <c r="G264" s="244">
        <v>0.1068969087311463</v>
      </c>
      <c r="H264" s="273">
        <v>26291</v>
      </c>
      <c r="I264" s="244">
        <v>0.1157479968301488</v>
      </c>
      <c r="N264" s="288"/>
      <c r="Q264" s="287"/>
      <c r="R264" s="287"/>
    </row>
    <row r="265" spans="1:18" s="137" customFormat="1" ht="20.25" x14ac:dyDescent="0.3">
      <c r="A265" s="136" t="s">
        <v>1380</v>
      </c>
      <c r="B265" s="135" t="s">
        <v>1381</v>
      </c>
      <c r="C265" s="135"/>
      <c r="D265" s="135"/>
      <c r="E265" s="135"/>
      <c r="F265" s="273">
        <v>15009663920.209923</v>
      </c>
      <c r="G265" s="244">
        <v>0.23071901374354672</v>
      </c>
      <c r="H265" s="273">
        <v>53153</v>
      </c>
      <c r="I265" s="244">
        <v>0.23400986175926741</v>
      </c>
      <c r="N265" s="288"/>
      <c r="Q265" s="287"/>
      <c r="R265" s="287"/>
    </row>
    <row r="266" spans="1:18" s="137" customFormat="1" ht="20.25" x14ac:dyDescent="0.3">
      <c r="A266" s="136" t="s">
        <v>1382</v>
      </c>
      <c r="B266" s="135" t="s">
        <v>1383</v>
      </c>
      <c r="C266" s="135"/>
      <c r="D266" s="135"/>
      <c r="E266" s="135"/>
      <c r="F266" s="273">
        <v>15698233959.699966</v>
      </c>
      <c r="G266" s="244">
        <v>0.24130327474026303</v>
      </c>
      <c r="H266" s="273">
        <v>53144</v>
      </c>
      <c r="I266" s="244">
        <v>0.2339702386193537</v>
      </c>
      <c r="N266" s="288"/>
      <c r="Q266" s="287"/>
      <c r="R266" s="287"/>
    </row>
    <row r="267" spans="1:18" s="137" customFormat="1" ht="20.25" x14ac:dyDescent="0.3">
      <c r="A267" s="136" t="s">
        <v>1384</v>
      </c>
      <c r="B267" s="135" t="s">
        <v>1385</v>
      </c>
      <c r="C267" s="135"/>
      <c r="D267" s="135"/>
      <c r="E267" s="135"/>
      <c r="F267" s="273">
        <v>4357808808.0999699</v>
      </c>
      <c r="G267" s="244">
        <v>6.6985467205164712E-2</v>
      </c>
      <c r="H267" s="273">
        <v>15291</v>
      </c>
      <c r="I267" s="244">
        <v>6.7319714713392625E-2</v>
      </c>
      <c r="L267" s="289"/>
      <c r="N267" s="288"/>
      <c r="Q267" s="287"/>
      <c r="R267" s="287"/>
    </row>
    <row r="268" spans="1:18" s="137" customFormat="1" ht="20.25" x14ac:dyDescent="0.3">
      <c r="A268" s="136" t="s">
        <v>1386</v>
      </c>
      <c r="B268" s="135" t="s">
        <v>1387</v>
      </c>
      <c r="C268" s="135"/>
      <c r="D268" s="135"/>
      <c r="E268" s="135"/>
      <c r="F268" s="273">
        <v>9474438872.5000362</v>
      </c>
      <c r="G268" s="244">
        <v>0.14563505246066541</v>
      </c>
      <c r="H268" s="273">
        <v>31111</v>
      </c>
      <c r="I268" s="244">
        <v>0.13696838953949106</v>
      </c>
      <c r="L268" s="289"/>
      <c r="N268" s="288"/>
      <c r="Q268" s="287"/>
      <c r="R268" s="287"/>
    </row>
    <row r="269" spans="1:18" s="137" customFormat="1" ht="20.25" x14ac:dyDescent="0.3">
      <c r="A269" s="136" t="s">
        <v>1388</v>
      </c>
      <c r="B269" s="135" t="s">
        <v>1389</v>
      </c>
      <c r="C269" s="135"/>
      <c r="D269" s="135"/>
      <c r="E269" s="135"/>
      <c r="F269" s="273">
        <v>5738328648.1799717</v>
      </c>
      <c r="G269" s="244">
        <v>8.8205940738072586E-2</v>
      </c>
      <c r="H269" s="273">
        <v>18415</v>
      </c>
      <c r="I269" s="244">
        <v>8.1073346834551377E-2</v>
      </c>
      <c r="L269" s="289"/>
      <c r="N269" s="288"/>
      <c r="Q269" s="287"/>
      <c r="R269" s="287"/>
    </row>
    <row r="270" spans="1:18" s="137" customFormat="1" ht="20.25" x14ac:dyDescent="0.3">
      <c r="A270" s="136" t="s">
        <v>1390</v>
      </c>
      <c r="B270" s="135" t="s">
        <v>1391</v>
      </c>
      <c r="C270" s="135"/>
      <c r="D270" s="135"/>
      <c r="E270" s="135"/>
      <c r="F270" s="273">
        <v>4137081567.5599937</v>
      </c>
      <c r="G270" s="244">
        <v>6.3592588356282023E-2</v>
      </c>
      <c r="H270" s="273">
        <v>14879</v>
      </c>
      <c r="I270" s="244">
        <v>6.5505855419565023E-2</v>
      </c>
      <c r="L270" s="289"/>
      <c r="Q270" s="287"/>
      <c r="R270" s="287"/>
    </row>
    <row r="271" spans="1:18" s="137" customFormat="1" ht="20.25" x14ac:dyDescent="0.3">
      <c r="A271" s="136" t="s">
        <v>1392</v>
      </c>
      <c r="B271" s="135" t="s">
        <v>1393</v>
      </c>
      <c r="C271" s="135"/>
      <c r="D271" s="135"/>
      <c r="E271" s="135"/>
      <c r="F271" s="273">
        <v>414161858.26999956</v>
      </c>
      <c r="G271" s="244">
        <v>6.3662328469318895E-3</v>
      </c>
      <c r="H271" s="273">
        <v>1415</v>
      </c>
      <c r="I271" s="244">
        <v>6.2296381086554544E-3</v>
      </c>
      <c r="L271" s="289"/>
      <c r="Q271" s="287"/>
      <c r="R271" s="287"/>
    </row>
    <row r="272" spans="1:18" s="137" customFormat="1" ht="20.25" x14ac:dyDescent="0.3">
      <c r="A272" s="136" t="s">
        <v>1394</v>
      </c>
      <c r="B272" s="135" t="s">
        <v>1395</v>
      </c>
      <c r="C272" s="135"/>
      <c r="D272" s="135"/>
      <c r="E272" s="135"/>
      <c r="F272" s="273">
        <v>6587535.419999999</v>
      </c>
      <c r="G272" s="244">
        <v>1.0125940748457637E-4</v>
      </c>
      <c r="H272" s="273">
        <v>29</v>
      </c>
      <c r="I272" s="244">
        <v>1.2767456194417539E-4</v>
      </c>
      <c r="L272" s="289"/>
      <c r="Q272" s="287"/>
      <c r="R272" s="287"/>
    </row>
    <row r="273" spans="1:18" s="137" customFormat="1" ht="20.25" x14ac:dyDescent="0.3">
      <c r="A273" s="136" t="s">
        <v>1396</v>
      </c>
      <c r="B273" s="135" t="s">
        <v>1397</v>
      </c>
      <c r="C273" s="135"/>
      <c r="D273" s="135"/>
      <c r="E273" s="135"/>
      <c r="F273" s="273">
        <v>72319615.029999942</v>
      </c>
      <c r="G273" s="244">
        <v>1.1116511563971916E-3</v>
      </c>
      <c r="H273" s="273">
        <v>338</v>
      </c>
      <c r="I273" s="244">
        <v>1.488069032314872E-3</v>
      </c>
      <c r="L273" s="289"/>
      <c r="Q273" s="287"/>
      <c r="R273" s="287"/>
    </row>
    <row r="274" spans="1:18" s="137" customFormat="1" ht="20.25" x14ac:dyDescent="0.3">
      <c r="A274" s="136" t="s">
        <v>1398</v>
      </c>
      <c r="B274" s="135" t="s">
        <v>1399</v>
      </c>
      <c r="C274" s="135"/>
      <c r="D274" s="135"/>
      <c r="E274" s="135"/>
      <c r="F274" s="273">
        <v>1313001.08</v>
      </c>
      <c r="G274" s="244">
        <v>2.018261806741206E-5</v>
      </c>
      <c r="H274" s="273">
        <v>7</v>
      </c>
      <c r="I274" s="244">
        <v>3.0817997710663029E-5</v>
      </c>
      <c r="L274" s="289"/>
      <c r="Q274" s="287"/>
      <c r="R274" s="287"/>
    </row>
    <row r="275" spans="1:18" s="137" customFormat="1" ht="21" thickBot="1" x14ac:dyDescent="0.35">
      <c r="A275" s="136"/>
      <c r="B275" s="145" t="s">
        <v>102</v>
      </c>
      <c r="C275" s="145"/>
      <c r="D275" s="145"/>
      <c r="E275" s="145"/>
      <c r="F275" s="290">
        <v>65056033643.12989</v>
      </c>
      <c r="G275" s="291">
        <v>1.0000000000000002</v>
      </c>
      <c r="H275" s="292">
        <v>227140</v>
      </c>
      <c r="I275" s="291">
        <v>0.99999999999999989</v>
      </c>
      <c r="J275" s="293"/>
      <c r="K275" s="282"/>
      <c r="Q275" s="287"/>
      <c r="R275" s="287"/>
    </row>
    <row r="276" spans="1:18" s="137" customFormat="1" ht="21" thickTop="1" x14ac:dyDescent="0.3">
      <c r="A276" s="136"/>
      <c r="B276" s="135"/>
      <c r="C276" s="135"/>
      <c r="D276" s="135"/>
      <c r="E276" s="135"/>
      <c r="F276" s="273"/>
      <c r="G276" s="274"/>
      <c r="H276" s="135"/>
      <c r="I276" s="135"/>
    </row>
    <row r="277" spans="1:18" s="257" customFormat="1" ht="23.25" x14ac:dyDescent="0.35">
      <c r="B277" s="257" t="s">
        <v>1400</v>
      </c>
    </row>
    <row r="278" spans="1:18" s="137" customFormat="1" ht="20.25" x14ac:dyDescent="0.3">
      <c r="A278" s="136" t="s">
        <v>1401</v>
      </c>
      <c r="B278" s="135"/>
      <c r="C278" s="135"/>
      <c r="D278" s="135"/>
      <c r="E278" s="135"/>
      <c r="F278" s="273"/>
      <c r="G278" s="274"/>
      <c r="H278" s="135"/>
      <c r="I278" s="135"/>
    </row>
    <row r="279" spans="1:18" s="137" customFormat="1" ht="20.25" x14ac:dyDescent="0.3">
      <c r="A279" s="136"/>
      <c r="B279" s="155" t="s">
        <v>1402</v>
      </c>
      <c r="C279" s="155"/>
      <c r="D279" s="135"/>
      <c r="E279" s="135"/>
      <c r="F279" s="272" t="s">
        <v>1339</v>
      </c>
      <c r="G279" s="272" t="s">
        <v>1340</v>
      </c>
      <c r="H279" s="272" t="s">
        <v>749</v>
      </c>
      <c r="I279" s="272" t="s">
        <v>1341</v>
      </c>
    </row>
    <row r="280" spans="1:18" s="137" customFormat="1" ht="18.75" customHeight="1" x14ac:dyDescent="0.3">
      <c r="A280" s="112" t="s">
        <v>1403</v>
      </c>
      <c r="B280" s="294" t="s">
        <v>755</v>
      </c>
      <c r="C280" s="294"/>
      <c r="D280" s="294"/>
      <c r="E280" s="188"/>
      <c r="F280" s="273">
        <v>1419332480.2199988</v>
      </c>
      <c r="G280" s="244">
        <v>2.1817076768095949E-2</v>
      </c>
      <c r="H280" s="273">
        <v>21943</v>
      </c>
      <c r="I280" s="244">
        <v>9.660561768072555E-2</v>
      </c>
    </row>
    <row r="281" spans="1:18" s="137" customFormat="1" ht="18.75" customHeight="1" x14ac:dyDescent="0.3">
      <c r="A281" s="295" t="s">
        <v>1404</v>
      </c>
      <c r="B281" s="294" t="s">
        <v>757</v>
      </c>
      <c r="C281" s="294"/>
      <c r="D281" s="294"/>
      <c r="E281" s="188"/>
      <c r="F281" s="273">
        <v>9312060195.110075</v>
      </c>
      <c r="G281" s="244">
        <v>0.143139070638584</v>
      </c>
      <c r="H281" s="273">
        <v>60590</v>
      </c>
      <c r="I281" s="244">
        <v>0.2667517830412961</v>
      </c>
    </row>
    <row r="282" spans="1:18" s="137" customFormat="1" ht="18.75" customHeight="1" x14ac:dyDescent="0.3">
      <c r="A282" s="295" t="s">
        <v>1405</v>
      </c>
      <c r="B282" s="294" t="s">
        <v>759</v>
      </c>
      <c r="C282" s="294"/>
      <c r="D282" s="294"/>
      <c r="E282" s="188"/>
      <c r="F282" s="273">
        <v>15097241842.809912</v>
      </c>
      <c r="G282" s="244">
        <v>0.23206520590583546</v>
      </c>
      <c r="H282" s="273">
        <v>60873</v>
      </c>
      <c r="I282" s="244">
        <v>0.26799771066302719</v>
      </c>
    </row>
    <row r="283" spans="1:18" s="137" customFormat="1" ht="18.75" customHeight="1" x14ac:dyDescent="0.3">
      <c r="A283" s="295" t="s">
        <v>1406</v>
      </c>
      <c r="B283" s="294" t="s">
        <v>761</v>
      </c>
      <c r="C283" s="294"/>
      <c r="D283" s="294"/>
      <c r="E283" s="188"/>
      <c r="F283" s="273">
        <v>13211511400.179996</v>
      </c>
      <c r="G283" s="244">
        <v>0.20307895609887305</v>
      </c>
      <c r="H283" s="273">
        <v>38287</v>
      </c>
      <c r="I283" s="244">
        <v>0.16856123976402218</v>
      </c>
    </row>
    <row r="284" spans="1:18" s="137" customFormat="1" ht="18.75" customHeight="1" x14ac:dyDescent="0.3">
      <c r="A284" s="295" t="s">
        <v>1407</v>
      </c>
      <c r="B284" s="294" t="s">
        <v>763</v>
      </c>
      <c r="C284" s="294"/>
      <c r="D284" s="294"/>
      <c r="E284" s="188"/>
      <c r="F284" s="273">
        <v>9266507594.6200008</v>
      </c>
      <c r="G284" s="244">
        <v>0.14243886501676639</v>
      </c>
      <c r="H284" s="273">
        <v>20820</v>
      </c>
      <c r="I284" s="244">
        <v>9.1661530333714894E-2</v>
      </c>
    </row>
    <row r="285" spans="1:18" s="137" customFormat="1" ht="18.75" customHeight="1" x14ac:dyDescent="0.3">
      <c r="A285" s="295" t="s">
        <v>1408</v>
      </c>
      <c r="B285" s="294" t="s">
        <v>765</v>
      </c>
      <c r="C285" s="294"/>
      <c r="D285" s="294"/>
      <c r="E285" s="188"/>
      <c r="F285" s="273">
        <v>6046927068.7599688</v>
      </c>
      <c r="G285" s="244">
        <v>9.294951951621995E-2</v>
      </c>
      <c r="H285" s="273">
        <v>11084</v>
      </c>
      <c r="I285" s="244">
        <v>4.8798098089284141E-2</v>
      </c>
    </row>
    <row r="286" spans="1:18" s="137" customFormat="1" ht="18.75" customHeight="1" x14ac:dyDescent="0.3">
      <c r="A286" s="295" t="s">
        <v>1409</v>
      </c>
      <c r="B286" s="294" t="s">
        <v>767</v>
      </c>
      <c r="C286" s="294"/>
      <c r="D286" s="294"/>
      <c r="E286" s="188"/>
      <c r="F286" s="273">
        <v>3772999765.1200094</v>
      </c>
      <c r="G286" s="244">
        <v>5.7996154297034148E-2</v>
      </c>
      <c r="H286" s="273">
        <v>5853</v>
      </c>
      <c r="I286" s="244">
        <v>2.5768248657215814E-2</v>
      </c>
    </row>
    <row r="287" spans="1:18" s="137" customFormat="1" ht="18.75" customHeight="1" x14ac:dyDescent="0.3">
      <c r="A287" s="295" t="s">
        <v>1410</v>
      </c>
      <c r="B287" s="294" t="s">
        <v>769</v>
      </c>
      <c r="C287" s="294"/>
      <c r="D287" s="294"/>
      <c r="E287" s="188"/>
      <c r="F287" s="273">
        <v>2384835731.1399984</v>
      </c>
      <c r="G287" s="244">
        <v>3.6658179074091801E-2</v>
      </c>
      <c r="H287" s="273">
        <v>3200</v>
      </c>
      <c r="I287" s="244">
        <v>1.4088227524874528E-2</v>
      </c>
    </row>
    <row r="288" spans="1:18" s="137" customFormat="1" ht="18.75" customHeight="1" x14ac:dyDescent="0.3">
      <c r="A288" s="295" t="s">
        <v>1411</v>
      </c>
      <c r="B288" s="294" t="s">
        <v>771</v>
      </c>
      <c r="C288" s="294"/>
      <c r="D288" s="294"/>
      <c r="E288" s="188"/>
      <c r="F288" s="273">
        <v>1515470159.1700008</v>
      </c>
      <c r="G288" s="244">
        <v>2.3294844064475757E-2</v>
      </c>
      <c r="H288" s="273">
        <v>1790</v>
      </c>
      <c r="I288" s="244">
        <v>7.8806022717266885E-3</v>
      </c>
    </row>
    <row r="289" spans="1:11" s="137" customFormat="1" ht="18.75" customHeight="1" x14ac:dyDescent="0.3">
      <c r="A289" s="295" t="s">
        <v>1412</v>
      </c>
      <c r="B289" s="294" t="s">
        <v>773</v>
      </c>
      <c r="C289" s="294"/>
      <c r="D289" s="294"/>
      <c r="E289" s="188"/>
      <c r="F289" s="273">
        <v>1059597847.1999987</v>
      </c>
      <c r="G289" s="244">
        <v>1.6287464634141501E-2</v>
      </c>
      <c r="H289" s="273">
        <v>1121</v>
      </c>
      <c r="I289" s="244">
        <v>4.9352822048076075E-3</v>
      </c>
    </row>
    <row r="290" spans="1:11" s="137" customFormat="1" ht="20.25" x14ac:dyDescent="0.3">
      <c r="A290" s="295" t="s">
        <v>1413</v>
      </c>
      <c r="B290" s="294" t="s">
        <v>1414</v>
      </c>
      <c r="C290" s="294"/>
      <c r="D290" s="294"/>
      <c r="E290" s="188"/>
      <c r="F290" s="273">
        <v>1969549558.7999983</v>
      </c>
      <c r="G290" s="244">
        <v>3.0274663985882064E-2</v>
      </c>
      <c r="H290" s="273">
        <v>1579</v>
      </c>
      <c r="I290" s="244">
        <v>6.9516597693052747E-3</v>
      </c>
    </row>
    <row r="291" spans="1:11" s="137" customFormat="1" ht="21" thickBot="1" x14ac:dyDescent="0.35">
      <c r="A291" s="136"/>
      <c r="B291" s="145" t="s">
        <v>102</v>
      </c>
      <c r="C291" s="145"/>
      <c r="D291" s="145"/>
      <c r="E291" s="145"/>
      <c r="F291" s="279">
        <v>65056033643.129951</v>
      </c>
      <c r="G291" s="280">
        <v>1.0000000000000002</v>
      </c>
      <c r="H291" s="279">
        <v>227140</v>
      </c>
      <c r="I291" s="280">
        <v>1</v>
      </c>
    </row>
    <row r="292" spans="1:11" s="137" customFormat="1" ht="21" thickTop="1" x14ac:dyDescent="0.3">
      <c r="A292" s="136"/>
      <c r="B292" s="135"/>
      <c r="C292" s="135"/>
      <c r="D292" s="135"/>
      <c r="E292" s="135"/>
      <c r="F292" s="273"/>
      <c r="G292" s="274"/>
      <c r="H292" s="135"/>
      <c r="I292" s="135"/>
    </row>
    <row r="293" spans="1:11" s="257" customFormat="1" ht="23.25" x14ac:dyDescent="0.35">
      <c r="B293" s="257" t="s">
        <v>1415</v>
      </c>
    </row>
    <row r="294" spans="1:11" s="137" customFormat="1" ht="20.25" x14ac:dyDescent="0.3">
      <c r="A294" s="136"/>
      <c r="B294" s="135"/>
      <c r="C294" s="135"/>
      <c r="D294" s="135"/>
      <c r="E294" s="135"/>
      <c r="F294" s="273"/>
      <c r="G294" s="274"/>
      <c r="H294" s="135"/>
      <c r="I294" s="135"/>
    </row>
    <row r="295" spans="1:11" s="137" customFormat="1" ht="20.25" x14ac:dyDescent="0.3">
      <c r="A295" s="136" t="s">
        <v>1416</v>
      </c>
      <c r="B295" s="155" t="s">
        <v>1417</v>
      </c>
      <c r="C295" s="155"/>
      <c r="D295" s="155"/>
      <c r="E295" s="155"/>
      <c r="F295" s="272" t="s">
        <v>1339</v>
      </c>
      <c r="G295" s="272" t="s">
        <v>1340</v>
      </c>
      <c r="H295" s="272" t="s">
        <v>749</v>
      </c>
      <c r="I295" s="272" t="s">
        <v>1341</v>
      </c>
    </row>
    <row r="296" spans="1:11" s="137" customFormat="1" ht="20.25" x14ac:dyDescent="0.3">
      <c r="A296" s="136" t="s">
        <v>1418</v>
      </c>
      <c r="B296" s="135" t="s">
        <v>1419</v>
      </c>
      <c r="C296" s="135"/>
      <c r="D296" s="135"/>
      <c r="E296" s="135"/>
      <c r="F296" s="273">
        <v>44852607491.140694</v>
      </c>
      <c r="G296" s="244">
        <v>0.68944577434865972</v>
      </c>
      <c r="H296" s="273">
        <v>148762</v>
      </c>
      <c r="I296" s="244">
        <v>0.65493528220480757</v>
      </c>
    </row>
    <row r="297" spans="1:11" s="137" customFormat="1" ht="20.25" x14ac:dyDescent="0.3">
      <c r="A297" s="136" t="s">
        <v>1420</v>
      </c>
      <c r="B297" s="135" t="s">
        <v>1421</v>
      </c>
      <c r="C297" s="135"/>
      <c r="D297" s="265"/>
      <c r="E297" s="135"/>
      <c r="F297" s="273">
        <v>3807482708.070003</v>
      </c>
      <c r="G297" s="244">
        <v>5.8526204178942255E-2</v>
      </c>
      <c r="H297" s="273">
        <v>12999</v>
      </c>
      <c r="I297" s="244">
        <v>5.7229021748701245E-2</v>
      </c>
    </row>
    <row r="298" spans="1:11" s="137" customFormat="1" ht="20.25" x14ac:dyDescent="0.3">
      <c r="A298" s="136" t="s">
        <v>1422</v>
      </c>
      <c r="B298" s="135" t="s">
        <v>1423</v>
      </c>
      <c r="C298" s="135"/>
      <c r="D298" s="265"/>
      <c r="E298" s="135"/>
      <c r="F298" s="273">
        <v>1967752360.910001</v>
      </c>
      <c r="G298" s="244">
        <v>3.0247038602203156E-2</v>
      </c>
      <c r="H298" s="273">
        <v>7203</v>
      </c>
      <c r="I298" s="244">
        <v>3.1711719644272253E-2</v>
      </c>
    </row>
    <row r="299" spans="1:11" s="137" customFormat="1" ht="20.25" x14ac:dyDescent="0.3">
      <c r="A299" s="136" t="s">
        <v>1424</v>
      </c>
      <c r="B299" s="135" t="s">
        <v>1425</v>
      </c>
      <c r="C299" s="135"/>
      <c r="D299" s="135"/>
      <c r="E299" s="135"/>
      <c r="F299" s="273">
        <v>2904676310.3100057</v>
      </c>
      <c r="G299" s="244">
        <v>4.4648838050038615E-2</v>
      </c>
      <c r="H299" s="273">
        <v>10078</v>
      </c>
      <c r="I299" s="244">
        <v>4.4369111561151711E-2</v>
      </c>
    </row>
    <row r="300" spans="1:11" s="137" customFormat="1" ht="20.25" x14ac:dyDescent="0.3">
      <c r="A300" s="136" t="s">
        <v>1426</v>
      </c>
      <c r="B300" s="135" t="s">
        <v>1427</v>
      </c>
      <c r="C300" s="135"/>
      <c r="D300" s="135"/>
      <c r="E300" s="135"/>
      <c r="F300" s="273">
        <v>11479611132.279984</v>
      </c>
      <c r="G300" s="244">
        <v>0.17645728596446833</v>
      </c>
      <c r="H300" s="273">
        <v>47851</v>
      </c>
      <c r="I300" s="244">
        <v>0.21066742977899094</v>
      </c>
    </row>
    <row r="301" spans="1:11" s="137" customFormat="1" ht="20.25" x14ac:dyDescent="0.3">
      <c r="A301" s="136" t="s">
        <v>1428</v>
      </c>
      <c r="B301" s="135" t="s">
        <v>100</v>
      </c>
      <c r="C301" s="135"/>
      <c r="D301" s="135"/>
      <c r="E301" s="135"/>
      <c r="F301" s="273">
        <v>43903640.420000002</v>
      </c>
      <c r="G301" s="244">
        <v>6.748588556879508E-4</v>
      </c>
      <c r="H301" s="273">
        <v>247</v>
      </c>
      <c r="I301" s="244">
        <v>1.0874350620762524E-3</v>
      </c>
    </row>
    <row r="302" spans="1:11" s="137" customFormat="1" ht="21" thickBot="1" x14ac:dyDescent="0.35">
      <c r="A302" s="136"/>
      <c r="B302" s="145" t="s">
        <v>102</v>
      </c>
      <c r="C302" s="145"/>
      <c r="D302" s="145"/>
      <c r="E302" s="145"/>
      <c r="F302" s="279">
        <v>65056033643.130684</v>
      </c>
      <c r="G302" s="280">
        <v>1</v>
      </c>
      <c r="H302" s="279">
        <v>227140</v>
      </c>
      <c r="I302" s="280">
        <v>1</v>
      </c>
      <c r="K302" s="282"/>
    </row>
    <row r="303" spans="1:11" s="137" customFormat="1" ht="20.100000000000001" customHeight="1" thickTop="1" x14ac:dyDescent="0.3">
      <c r="A303" s="136"/>
      <c r="B303" s="145"/>
      <c r="C303" s="145"/>
      <c r="D303" s="145"/>
      <c r="E303" s="145"/>
      <c r="F303" s="296"/>
      <c r="G303" s="297"/>
      <c r="H303" s="296"/>
      <c r="I303" s="297"/>
      <c r="K303" s="282"/>
    </row>
    <row r="304" spans="1:11" s="257" customFormat="1" ht="26.25" x14ac:dyDescent="0.35">
      <c r="B304" s="257" t="s">
        <v>1429</v>
      </c>
    </row>
    <row r="305" spans="1:18" s="137" customFormat="1" ht="20.25" x14ac:dyDescent="0.3">
      <c r="A305" s="136"/>
      <c r="B305" s="135"/>
      <c r="C305" s="135"/>
      <c r="D305" s="135"/>
      <c r="E305" s="135"/>
      <c r="F305" s="273"/>
      <c r="G305" s="274"/>
      <c r="H305" s="135"/>
      <c r="I305" s="135"/>
    </row>
    <row r="306" spans="1:18" s="137" customFormat="1" ht="20.25" x14ac:dyDescent="0.3">
      <c r="A306" s="136"/>
      <c r="B306" s="135"/>
      <c r="C306" s="135"/>
      <c r="D306" s="135"/>
      <c r="E306" s="328" t="s">
        <v>1430</v>
      </c>
      <c r="F306" s="328"/>
      <c r="G306" s="328"/>
      <c r="H306" s="328"/>
      <c r="I306" s="328"/>
      <c r="J306" s="328"/>
      <c r="K306" s="328"/>
      <c r="L306" s="328"/>
    </row>
    <row r="307" spans="1:18" ht="20.25" x14ac:dyDescent="0.3">
      <c r="B307" s="155" t="s">
        <v>1431</v>
      </c>
      <c r="C307" s="155"/>
      <c r="D307" s="135"/>
      <c r="E307" s="298" t="s">
        <v>1432</v>
      </c>
      <c r="F307" s="298" t="s">
        <v>1433</v>
      </c>
      <c r="G307" s="298" t="s">
        <v>1434</v>
      </c>
      <c r="H307" s="298" t="s">
        <v>1435</v>
      </c>
      <c r="I307" s="298" t="s">
        <v>1436</v>
      </c>
      <c r="J307" s="298" t="s">
        <v>1437</v>
      </c>
      <c r="K307" s="272" t="s">
        <v>1438</v>
      </c>
      <c r="L307" s="298" t="s">
        <v>102</v>
      </c>
      <c r="O307" s="137"/>
      <c r="P307" s="137"/>
      <c r="Q307" s="137"/>
      <c r="R307" s="137"/>
    </row>
    <row r="308" spans="1:18" ht="20.25" x14ac:dyDescent="0.3">
      <c r="A308" s="112" t="s">
        <v>1439</v>
      </c>
      <c r="B308" s="135" t="s">
        <v>1440</v>
      </c>
      <c r="C308" s="135"/>
      <c r="D308" s="135"/>
      <c r="E308" s="273">
        <v>10557536.460000001</v>
      </c>
      <c r="F308" s="273">
        <v>12711189.719999997</v>
      </c>
      <c r="G308" s="273">
        <v>54093605.369999968</v>
      </c>
      <c r="H308" s="273">
        <v>130154788.71999991</v>
      </c>
      <c r="I308" s="273">
        <v>453976006.81999952</v>
      </c>
      <c r="J308" s="273">
        <v>988831551.15000033</v>
      </c>
      <c r="K308" s="273">
        <v>3490839.6900000009</v>
      </c>
      <c r="L308" s="243">
        <v>1653815517.9299998</v>
      </c>
      <c r="M308" s="135"/>
      <c r="Q308" s="299"/>
      <c r="R308" s="299"/>
    </row>
    <row r="309" spans="1:18" ht="20.25" x14ac:dyDescent="0.3">
      <c r="A309" s="295" t="s">
        <v>1441</v>
      </c>
      <c r="B309" s="135" t="s">
        <v>1442</v>
      </c>
      <c r="C309" s="135"/>
      <c r="D309" s="135"/>
      <c r="E309" s="273">
        <v>42342282.000000007</v>
      </c>
      <c r="F309" s="273">
        <v>44800850.75</v>
      </c>
      <c r="G309" s="273">
        <v>185066054.05999979</v>
      </c>
      <c r="H309" s="273">
        <v>381616243.72000057</v>
      </c>
      <c r="I309" s="273">
        <v>1097021921.5900028</v>
      </c>
      <c r="J309" s="273">
        <v>1980266666.8499997</v>
      </c>
      <c r="K309" s="273">
        <v>12511533.449999999</v>
      </c>
      <c r="L309" s="243">
        <v>3743625552.4200029</v>
      </c>
      <c r="M309" s="135"/>
      <c r="Q309" s="299"/>
      <c r="R309" s="299"/>
    </row>
    <row r="310" spans="1:18" ht="20.25" x14ac:dyDescent="0.3">
      <c r="A310" s="295" t="s">
        <v>1443</v>
      </c>
      <c r="B310" s="135" t="s">
        <v>1444</v>
      </c>
      <c r="C310" s="135"/>
      <c r="D310" s="135"/>
      <c r="E310" s="273">
        <v>122019595.65000007</v>
      </c>
      <c r="F310" s="273">
        <v>145164549.51999995</v>
      </c>
      <c r="G310" s="273">
        <v>494143255.77000093</v>
      </c>
      <c r="H310" s="273">
        <v>949102302.11999893</v>
      </c>
      <c r="I310" s="273">
        <v>2556330022.7600017</v>
      </c>
      <c r="J310" s="273">
        <v>3951572181.4099932</v>
      </c>
      <c r="K310" s="273">
        <v>21154336.499999996</v>
      </c>
      <c r="L310" s="243">
        <v>8239486243.7299948</v>
      </c>
      <c r="M310" s="135"/>
      <c r="P310" s="135"/>
      <c r="Q310" s="299"/>
      <c r="R310" s="299"/>
    </row>
    <row r="311" spans="1:18" ht="20.25" x14ac:dyDescent="0.3">
      <c r="A311" s="295" t="s">
        <v>1445</v>
      </c>
      <c r="B311" s="135" t="s">
        <v>1446</v>
      </c>
      <c r="C311" s="135"/>
      <c r="D311" s="135"/>
      <c r="E311" s="273">
        <v>186074989.07000008</v>
      </c>
      <c r="F311" s="273">
        <v>234070536.83999988</v>
      </c>
      <c r="G311" s="273">
        <v>801107644.46000111</v>
      </c>
      <c r="H311" s="273">
        <v>1493910071.8200009</v>
      </c>
      <c r="I311" s="273">
        <v>3960004819.5700006</v>
      </c>
      <c r="J311" s="273">
        <v>5500331472.0400057</v>
      </c>
      <c r="K311" s="273">
        <v>19356185.309999991</v>
      </c>
      <c r="L311" s="243">
        <v>12194855719.110006</v>
      </c>
      <c r="M311" s="135"/>
      <c r="P311" s="135"/>
      <c r="Q311" s="299"/>
      <c r="R311" s="299"/>
    </row>
    <row r="312" spans="1:18" ht="20.25" x14ac:dyDescent="0.3">
      <c r="A312" s="112" t="s">
        <v>1447</v>
      </c>
      <c r="B312" s="135" t="s">
        <v>1448</v>
      </c>
      <c r="C312" s="135"/>
      <c r="D312" s="135"/>
      <c r="E312" s="273">
        <v>86456062.240000039</v>
      </c>
      <c r="F312" s="273">
        <v>115073080.93999998</v>
      </c>
      <c r="G312" s="273">
        <v>404544081.43999976</v>
      </c>
      <c r="H312" s="273">
        <v>862461812.59999835</v>
      </c>
      <c r="I312" s="273">
        <v>2258686444.2899985</v>
      </c>
      <c r="J312" s="273">
        <v>2866263099.3799934</v>
      </c>
      <c r="K312" s="273">
        <v>5048942.8499999996</v>
      </c>
      <c r="L312" s="243">
        <v>6598533523.7399902</v>
      </c>
      <c r="M312" s="135"/>
      <c r="P312" s="135"/>
      <c r="R312" s="299"/>
    </row>
    <row r="313" spans="1:18" ht="20.25" x14ac:dyDescent="0.3">
      <c r="A313" s="112" t="s">
        <v>1449</v>
      </c>
      <c r="B313" s="135" t="s">
        <v>1450</v>
      </c>
      <c r="C313" s="135"/>
      <c r="D313" s="135"/>
      <c r="E313" s="273">
        <v>75479727.490000024</v>
      </c>
      <c r="F313" s="273">
        <v>122603169.75000003</v>
      </c>
      <c r="G313" s="273">
        <v>431521724.70999938</v>
      </c>
      <c r="H313" s="273">
        <v>924963503.58999968</v>
      </c>
      <c r="I313" s="273">
        <v>2480327738.2999992</v>
      </c>
      <c r="J313" s="273">
        <v>3022694856.2400084</v>
      </c>
      <c r="K313" s="273">
        <v>8629721.0099999979</v>
      </c>
      <c r="L313" s="243">
        <v>7066220441.0900068</v>
      </c>
      <c r="M313" s="135"/>
      <c r="P313" s="135"/>
      <c r="R313" s="299"/>
    </row>
    <row r="314" spans="1:18" ht="20.25" x14ac:dyDescent="0.3">
      <c r="A314" s="112" t="s">
        <v>1451</v>
      </c>
      <c r="B314" s="135" t="s">
        <v>1452</v>
      </c>
      <c r="C314" s="135"/>
      <c r="D314" s="135"/>
      <c r="E314" s="273">
        <v>76620844.820000038</v>
      </c>
      <c r="F314" s="273">
        <v>126394519.97999994</v>
      </c>
      <c r="G314" s="273">
        <v>476707310.14999944</v>
      </c>
      <c r="H314" s="273">
        <v>968561978.59999979</v>
      </c>
      <c r="I314" s="273">
        <v>2697788506.6699967</v>
      </c>
      <c r="J314" s="273">
        <v>3101154456.4399796</v>
      </c>
      <c r="K314" s="273">
        <v>10100941.060000002</v>
      </c>
      <c r="L314" s="243">
        <v>7457328557.7199755</v>
      </c>
      <c r="M314" s="135"/>
      <c r="P314" s="135"/>
      <c r="R314" s="299"/>
    </row>
    <row r="315" spans="1:18" ht="20.25" x14ac:dyDescent="0.3">
      <c r="A315" s="112" t="s">
        <v>1453</v>
      </c>
      <c r="B315" s="135" t="s">
        <v>1454</v>
      </c>
      <c r="C315" s="135"/>
      <c r="D315" s="135"/>
      <c r="E315" s="273">
        <v>82868383.130000025</v>
      </c>
      <c r="F315" s="273">
        <v>134431030.11999997</v>
      </c>
      <c r="G315" s="273">
        <v>539802212.94999945</v>
      </c>
      <c r="H315" s="273">
        <v>1236259648.4699955</v>
      </c>
      <c r="I315" s="273">
        <v>3269952400.8500185</v>
      </c>
      <c r="J315" s="273">
        <v>3417381356.3899727</v>
      </c>
      <c r="K315" s="273">
        <v>7356791.0500000007</v>
      </c>
      <c r="L315" s="243">
        <v>8688051822.9599857</v>
      </c>
      <c r="M315" s="135"/>
      <c r="P315" s="135"/>
    </row>
    <row r="316" spans="1:18" ht="20.25" x14ac:dyDescent="0.3">
      <c r="A316" s="112" t="s">
        <v>1455</v>
      </c>
      <c r="B316" s="135" t="s">
        <v>1456</v>
      </c>
      <c r="C316" s="135"/>
      <c r="D316" s="135"/>
      <c r="E316" s="273">
        <v>59177536.710000008</v>
      </c>
      <c r="F316" s="273">
        <v>102956126.90999997</v>
      </c>
      <c r="G316" s="273">
        <v>421657631.43999892</v>
      </c>
      <c r="H316" s="273">
        <v>948568393.00000036</v>
      </c>
      <c r="I316" s="273">
        <v>2566152526.5000062</v>
      </c>
      <c r="J316" s="273">
        <v>2683751865.6999989</v>
      </c>
      <c r="K316" s="273">
        <v>5492691.1100000013</v>
      </c>
      <c r="L316" s="243">
        <v>6787756771.3700037</v>
      </c>
      <c r="M316" s="135"/>
      <c r="P316" s="135"/>
    </row>
    <row r="317" spans="1:18" ht="20.25" x14ac:dyDescent="0.3">
      <c r="A317" s="112" t="s">
        <v>1457</v>
      </c>
      <c r="B317" s="135" t="s">
        <v>1458</v>
      </c>
      <c r="C317" s="135"/>
      <c r="D317" s="135"/>
      <c r="E317" s="273">
        <v>31540390.309999991</v>
      </c>
      <c r="F317" s="273">
        <v>39111962.99000001</v>
      </c>
      <c r="G317" s="273">
        <v>155614344.68000001</v>
      </c>
      <c r="H317" s="273">
        <v>344201145.91000003</v>
      </c>
      <c r="I317" s="273">
        <v>937544202.82000065</v>
      </c>
      <c r="J317" s="273">
        <v>945675441.51000023</v>
      </c>
      <c r="K317" s="273">
        <v>1728403.42</v>
      </c>
      <c r="L317" s="243">
        <v>2455415891.6400013</v>
      </c>
    </row>
    <row r="318" spans="1:18" ht="20.25" x14ac:dyDescent="0.3">
      <c r="A318" s="112" t="s">
        <v>1459</v>
      </c>
      <c r="B318" s="135" t="s">
        <v>1460</v>
      </c>
      <c r="C318" s="135"/>
      <c r="D318" s="135"/>
      <c r="E318" s="273">
        <v>2779220.41</v>
      </c>
      <c r="F318" s="273">
        <v>6000750.6800000006</v>
      </c>
      <c r="G318" s="273">
        <v>17929558.800000001</v>
      </c>
      <c r="H318" s="273">
        <v>42881359.82</v>
      </c>
      <c r="I318" s="273">
        <v>56040053.590000011</v>
      </c>
      <c r="J318" s="273">
        <v>45312658.11999999</v>
      </c>
      <c r="K318" s="273">
        <v>0</v>
      </c>
      <c r="L318" s="243">
        <v>170943601.42000002</v>
      </c>
      <c r="Q318" s="135"/>
    </row>
    <row r="319" spans="1:18" ht="21" thickBot="1" x14ac:dyDescent="0.35">
      <c r="B319" s="145" t="s">
        <v>102</v>
      </c>
      <c r="C319" s="145"/>
      <c r="D319" s="135"/>
      <c r="E319" s="285">
        <v>775916568.2900002</v>
      </c>
      <c r="F319" s="285">
        <v>1083317768.1999996</v>
      </c>
      <c r="G319" s="285">
        <v>3982187423.829999</v>
      </c>
      <c r="H319" s="285">
        <v>8282681248.3699923</v>
      </c>
      <c r="I319" s="285">
        <v>22333824643.760025</v>
      </c>
      <c r="J319" s="285">
        <v>28503235605.229954</v>
      </c>
      <c r="K319" s="285">
        <v>94870385.449999988</v>
      </c>
      <c r="L319" s="285">
        <v>65056033643.129959</v>
      </c>
      <c r="Q319" s="135"/>
    </row>
    <row r="320" spans="1:18" s="137" customFormat="1" ht="21" thickTop="1" x14ac:dyDescent="0.3">
      <c r="A320" s="136"/>
      <c r="B320" s="135"/>
      <c r="C320" s="135"/>
      <c r="D320" s="135"/>
      <c r="E320" s="135"/>
      <c r="F320" s="273"/>
      <c r="G320" s="274"/>
      <c r="H320" s="135"/>
      <c r="I320" s="135"/>
    </row>
    <row r="321" spans="1:17" ht="21.75" x14ac:dyDescent="0.3">
      <c r="A321" s="300"/>
      <c r="B321" s="193" t="s">
        <v>1461</v>
      </c>
      <c r="D321" s="301"/>
      <c r="E321" s="301"/>
      <c r="F321" s="301"/>
      <c r="G321" s="301"/>
      <c r="H321" s="301"/>
      <c r="I321" s="301"/>
      <c r="J321" s="301"/>
      <c r="K321" s="301"/>
      <c r="Q321" s="135"/>
    </row>
    <row r="322" spans="1:17" ht="20.25" x14ac:dyDescent="0.3">
      <c r="A322" s="300"/>
      <c r="B322" s="193"/>
      <c r="D322" s="301"/>
      <c r="E322" s="301"/>
      <c r="F322" s="301"/>
      <c r="G322" s="301"/>
      <c r="H322" s="301"/>
      <c r="I322" s="301"/>
      <c r="J322" s="301"/>
      <c r="K322" s="301"/>
      <c r="Q322" s="135"/>
    </row>
    <row r="323" spans="1:17" ht="26.25" x14ac:dyDescent="0.35">
      <c r="B323" s="257" t="s">
        <v>1462</v>
      </c>
      <c r="C323" s="167"/>
      <c r="D323" s="167"/>
      <c r="E323" s="167"/>
      <c r="F323" s="167"/>
      <c r="G323" s="167"/>
      <c r="H323" s="167"/>
      <c r="I323" s="167"/>
      <c r="J323" s="167"/>
      <c r="K323" s="167"/>
      <c r="L323" s="167"/>
      <c r="M323" s="127"/>
      <c r="Q323" s="135"/>
    </row>
    <row r="324" spans="1:17" ht="23.25" x14ac:dyDescent="0.35">
      <c r="B324" s="199"/>
      <c r="C324" s="200"/>
      <c r="D324" s="200"/>
      <c r="E324" s="200"/>
      <c r="F324" s="200"/>
      <c r="G324" s="200"/>
      <c r="H324" s="200"/>
      <c r="I324" s="200"/>
      <c r="J324" s="200"/>
      <c r="K324" s="200"/>
      <c r="L324" s="200"/>
      <c r="M324" s="131"/>
      <c r="Q324" s="135"/>
    </row>
    <row r="325" spans="1:17" ht="24" customHeight="1" x14ac:dyDescent="0.3">
      <c r="B325" s="135"/>
      <c r="C325" s="135"/>
      <c r="D325" s="135"/>
      <c r="E325" s="323" t="s">
        <v>1430</v>
      </c>
      <c r="F325" s="323"/>
      <c r="G325" s="323"/>
      <c r="H325" s="323"/>
      <c r="I325" s="323"/>
      <c r="J325" s="323"/>
      <c r="K325" s="323"/>
      <c r="L325" s="323"/>
      <c r="Q325" s="135"/>
    </row>
    <row r="326" spans="1:17" ht="25.5" customHeight="1" x14ac:dyDescent="0.3">
      <c r="B326" s="155" t="s">
        <v>1463</v>
      </c>
      <c r="C326" s="155"/>
      <c r="D326" s="135"/>
      <c r="E326" s="272" t="s">
        <v>1432</v>
      </c>
      <c r="F326" s="272" t="s">
        <v>1433</v>
      </c>
      <c r="G326" s="272" t="s">
        <v>1434</v>
      </c>
      <c r="H326" s="272" t="s">
        <v>1435</v>
      </c>
      <c r="I326" s="272" t="s">
        <v>1436</v>
      </c>
      <c r="J326" s="272" t="s">
        <v>1437</v>
      </c>
      <c r="K326" s="272" t="s">
        <v>1438</v>
      </c>
      <c r="L326" s="272" t="s">
        <v>102</v>
      </c>
      <c r="Q326" s="135"/>
    </row>
    <row r="327" spans="1:17" ht="20.25" x14ac:dyDescent="0.3">
      <c r="B327" s="135" t="s">
        <v>1440</v>
      </c>
      <c r="C327" s="135"/>
      <c r="D327" s="135"/>
      <c r="E327" s="302">
        <v>1.6228374016642646E-4</v>
      </c>
      <c r="F327" s="302">
        <v>1.9538832923212378E-4</v>
      </c>
      <c r="G327" s="302">
        <v>8.3149252022855769E-4</v>
      </c>
      <c r="H327" s="302">
        <v>2.000656686726005E-3</v>
      </c>
      <c r="I327" s="302">
        <v>6.97823063284677E-3</v>
      </c>
      <c r="J327" s="302">
        <v>1.5199690109826159E-2</v>
      </c>
      <c r="K327" s="302">
        <v>5.3658968961269287E-5</v>
      </c>
      <c r="L327" s="151">
        <v>2.5421400987987314E-2</v>
      </c>
      <c r="M327" s="303"/>
    </row>
    <row r="328" spans="1:17" ht="20.25" x14ac:dyDescent="0.3">
      <c r="B328" s="135" t="s">
        <v>1442</v>
      </c>
      <c r="C328" s="135"/>
      <c r="D328" s="135"/>
      <c r="E328" s="302">
        <v>6.5085864644426306E-4</v>
      </c>
      <c r="F328" s="302">
        <v>6.8865020262007714E-4</v>
      </c>
      <c r="G328" s="302">
        <v>2.8447177563144157E-3</v>
      </c>
      <c r="H328" s="302">
        <v>5.8659623458353887E-3</v>
      </c>
      <c r="I328" s="302">
        <v>1.6862723719183431E-2</v>
      </c>
      <c r="J328" s="302">
        <v>3.0439400559107398E-2</v>
      </c>
      <c r="K328" s="302">
        <v>1.9231933994981942E-4</v>
      </c>
      <c r="L328" s="151">
        <v>5.7544632569454794E-2</v>
      </c>
      <c r="M328" s="303"/>
    </row>
    <row r="329" spans="1:17" ht="20.25" x14ac:dyDescent="0.3">
      <c r="B329" s="135" t="s">
        <v>1444</v>
      </c>
      <c r="C329" s="135"/>
      <c r="D329" s="135"/>
      <c r="E329" s="302">
        <v>1.875607669526062E-3</v>
      </c>
      <c r="F329" s="302">
        <v>2.2313771896441091E-3</v>
      </c>
      <c r="G329" s="302">
        <v>7.5956560536823226E-3</v>
      </c>
      <c r="H329" s="302">
        <v>1.4588997345371146E-2</v>
      </c>
      <c r="I329" s="302">
        <v>3.9294280324296327E-2</v>
      </c>
      <c r="J329" s="302">
        <v>6.0741055980858841E-2</v>
      </c>
      <c r="K329" s="302">
        <v>3.251710151289547E-4</v>
      </c>
      <c r="L329" s="151">
        <v>0.12665214557850779</v>
      </c>
      <c r="M329" s="303"/>
    </row>
    <row r="330" spans="1:17" ht="20.25" x14ac:dyDescent="0.3">
      <c r="B330" s="135" t="s">
        <v>1446</v>
      </c>
      <c r="C330" s="135"/>
      <c r="D330" s="135"/>
      <c r="E330" s="302">
        <v>2.8602264640160699E-3</v>
      </c>
      <c r="F330" s="302">
        <v>3.5979835187003933E-3</v>
      </c>
      <c r="G330" s="302">
        <v>1.2314117532196026E-2</v>
      </c>
      <c r="H330" s="302">
        <v>2.2963436105173016E-2</v>
      </c>
      <c r="I330" s="302">
        <v>6.0870677134928358E-2</v>
      </c>
      <c r="J330" s="302">
        <v>8.4547599415797633E-2</v>
      </c>
      <c r="K330" s="302">
        <v>2.9753097792865581E-4</v>
      </c>
      <c r="L330" s="151">
        <v>0.18745157114874014</v>
      </c>
      <c r="M330" s="303"/>
    </row>
    <row r="331" spans="1:17" ht="20.25" x14ac:dyDescent="0.3">
      <c r="B331" s="135" t="s">
        <v>1448</v>
      </c>
      <c r="C331" s="135"/>
      <c r="D331" s="135"/>
      <c r="E331" s="302">
        <v>1.3289476378818548E-3</v>
      </c>
      <c r="F331" s="302">
        <v>1.7688302605603427E-3</v>
      </c>
      <c r="G331" s="302">
        <v>6.2183944944931386E-3</v>
      </c>
      <c r="H331" s="302">
        <v>1.3257214808561818E-2</v>
      </c>
      <c r="I331" s="302">
        <v>3.4719092416242318E-2</v>
      </c>
      <c r="J331" s="302">
        <v>4.405837458679248E-2</v>
      </c>
      <c r="K331" s="302">
        <v>7.7609140417265158E-5</v>
      </c>
      <c r="L331" s="151">
        <v>0.10142846334494922</v>
      </c>
      <c r="M331" s="303"/>
    </row>
    <row r="332" spans="1:17" ht="20.25" x14ac:dyDescent="0.3">
      <c r="B332" s="135" t="s">
        <v>1450</v>
      </c>
      <c r="C332" s="135"/>
      <c r="D332" s="135"/>
      <c r="E332" s="302">
        <v>1.1602263965868264E-3</v>
      </c>
      <c r="F332" s="302">
        <v>1.8845779996756252E-3</v>
      </c>
      <c r="G332" s="302">
        <v>6.633077680037275E-3</v>
      </c>
      <c r="H332" s="302">
        <v>1.4217951076820338E-2</v>
      </c>
      <c r="I332" s="302">
        <v>3.8126021514100203E-2</v>
      </c>
      <c r="J332" s="302">
        <v>4.6462944126308733E-2</v>
      </c>
      <c r="K332" s="302">
        <v>1.3265058637510884E-4</v>
      </c>
      <c r="L332" s="151">
        <v>0.10861744937990411</v>
      </c>
      <c r="M332" s="303"/>
    </row>
    <row r="333" spans="1:17" ht="20.25" x14ac:dyDescent="0.3">
      <c r="B333" s="135" t="s">
        <v>1452</v>
      </c>
      <c r="C333" s="135"/>
      <c r="D333" s="135"/>
      <c r="E333" s="302">
        <v>1.1777669268973538E-3</v>
      </c>
      <c r="F333" s="302">
        <v>1.9428562256553655E-3</v>
      </c>
      <c r="G333" s="302">
        <v>7.3276417797773418E-3</v>
      </c>
      <c r="H333" s="302">
        <v>1.4888119123786788E-2</v>
      </c>
      <c r="I333" s="302">
        <v>4.1468690228932951E-2</v>
      </c>
      <c r="J333" s="302">
        <v>4.7668975232206881E-2</v>
      </c>
      <c r="K333" s="302">
        <v>1.5526524588648484E-4</v>
      </c>
      <c r="L333" s="151">
        <v>0.11462931476314317</v>
      </c>
      <c r="M333" s="303"/>
    </row>
    <row r="334" spans="1:17" ht="20.25" x14ac:dyDescent="0.3">
      <c r="B334" s="135" t="s">
        <v>1454</v>
      </c>
      <c r="C334" s="135"/>
      <c r="D334" s="135"/>
      <c r="E334" s="302">
        <v>1.2738001149068068E-3</v>
      </c>
      <c r="F334" s="302">
        <v>2.066388351577535E-3</v>
      </c>
      <c r="G334" s="302">
        <v>8.2974965229378628E-3</v>
      </c>
      <c r="H334" s="302">
        <v>1.9002997558252566E-2</v>
      </c>
      <c r="I334" s="302">
        <v>5.0263629946879364E-2</v>
      </c>
      <c r="J334" s="302">
        <v>5.2529814146621508E-2</v>
      </c>
      <c r="K334" s="302">
        <v>1.1308391609541188E-4</v>
      </c>
      <c r="L334" s="151">
        <v>0.13354721055727103</v>
      </c>
      <c r="M334" s="303"/>
    </row>
    <row r="335" spans="1:17" ht="20.25" x14ac:dyDescent="0.3">
      <c r="B335" s="135" t="s">
        <v>1456</v>
      </c>
      <c r="C335" s="135"/>
      <c r="D335" s="135"/>
      <c r="E335" s="302">
        <v>9.0963948147566279E-4</v>
      </c>
      <c r="F335" s="302">
        <v>1.5825761446628299E-3</v>
      </c>
      <c r="G335" s="302">
        <v>6.4814531078398567E-3</v>
      </c>
      <c r="H335" s="302">
        <v>1.4580790433727448E-2</v>
      </c>
      <c r="I335" s="302">
        <v>3.9445265608672668E-2</v>
      </c>
      <c r="J335" s="302">
        <v>4.1252927905533449E-2</v>
      </c>
      <c r="K335" s="302">
        <v>8.443015662667962E-5</v>
      </c>
      <c r="L335" s="151">
        <v>0.1043370828385386</v>
      </c>
      <c r="M335" s="303"/>
    </row>
    <row r="336" spans="1:17" ht="20.25" x14ac:dyDescent="0.3">
      <c r="B336" s="135" t="s">
        <v>1458</v>
      </c>
      <c r="C336" s="135"/>
      <c r="D336" s="135"/>
      <c r="E336" s="302">
        <v>4.8481883299275987E-4</v>
      </c>
      <c r="F336" s="302">
        <v>6.0120423579082289E-4</v>
      </c>
      <c r="G336" s="302">
        <v>2.3920047990265568E-3</v>
      </c>
      <c r="H336" s="302">
        <v>5.2908412430758191E-3</v>
      </c>
      <c r="I336" s="302">
        <v>1.4411333589179042E-2</v>
      </c>
      <c r="J336" s="302">
        <v>1.4536321822162999E-2</v>
      </c>
      <c r="K336" s="302">
        <v>2.656791881105593E-5</v>
      </c>
      <c r="L336" s="151">
        <v>3.7743092441039051E-2</v>
      </c>
      <c r="M336" s="303"/>
    </row>
    <row r="337" spans="1:13" ht="20.25" x14ac:dyDescent="0.3">
      <c r="B337" s="135" t="s">
        <v>1460</v>
      </c>
      <c r="C337" s="135"/>
      <c r="D337" s="135"/>
      <c r="E337" s="302">
        <v>4.2720409689370771E-5</v>
      </c>
      <c r="F337" s="302">
        <v>9.2239725417593015E-5</v>
      </c>
      <c r="G337" s="302">
        <v>2.7560178197081643E-4</v>
      </c>
      <c r="H337" s="302">
        <v>6.5914500805919261E-4</v>
      </c>
      <c r="I337" s="302">
        <v>8.6141208511745701E-4</v>
      </c>
      <c r="J337" s="302">
        <v>6.9651738021051478E-4</v>
      </c>
      <c r="K337" s="302">
        <v>0</v>
      </c>
      <c r="L337" s="151">
        <v>2.6276363904649447E-3</v>
      </c>
      <c r="M337" s="303"/>
    </row>
    <row r="338" spans="1:13" ht="21" thickBot="1" x14ac:dyDescent="0.35">
      <c r="B338" s="145" t="s">
        <v>102</v>
      </c>
      <c r="C338" s="145"/>
      <c r="D338" s="135"/>
      <c r="E338" s="284">
        <v>1.1926896320583457E-2</v>
      </c>
      <c r="F338" s="284">
        <v>1.6652072183536815E-2</v>
      </c>
      <c r="G338" s="284">
        <v>6.1211654028504169E-2</v>
      </c>
      <c r="H338" s="284">
        <v>0.12731611173538954</v>
      </c>
      <c r="I338" s="284">
        <v>0.34330135720037896</v>
      </c>
      <c r="J338" s="284">
        <v>0.4381336212654266</v>
      </c>
      <c r="K338" s="284">
        <v>1.4582872661807059E-3</v>
      </c>
      <c r="L338" s="284">
        <v>1.0000000000000002</v>
      </c>
    </row>
    <row r="339" spans="1:13" ht="13.5" thickTop="1" x14ac:dyDescent="0.2"/>
    <row r="340" spans="1:13" ht="21" x14ac:dyDescent="0.25">
      <c r="B340" s="193" t="s">
        <v>1461</v>
      </c>
    </row>
    <row r="341" spans="1:13" ht="20.100000000000001" customHeight="1" x14ac:dyDescent="0.25">
      <c r="B341" s="193"/>
    </row>
    <row r="342" spans="1:13" ht="26.25" x14ac:dyDescent="0.35">
      <c r="B342" s="257" t="s">
        <v>1464</v>
      </c>
      <c r="C342" s="167"/>
      <c r="D342" s="167"/>
      <c r="E342" s="167"/>
      <c r="F342" s="167"/>
      <c r="G342" s="167"/>
      <c r="H342" s="167"/>
      <c r="I342" s="167"/>
      <c r="J342" s="167"/>
      <c r="K342" s="167"/>
      <c r="L342" s="167"/>
      <c r="M342" s="127"/>
    </row>
    <row r="343" spans="1:13" ht="18" x14ac:dyDescent="0.25">
      <c r="B343" s="271"/>
      <c r="C343" s="271"/>
      <c r="D343" s="271"/>
      <c r="E343" s="304" t="s">
        <v>1465</v>
      </c>
      <c r="F343" s="304"/>
      <c r="G343" s="304" t="s">
        <v>1466</v>
      </c>
      <c r="H343" s="305"/>
      <c r="I343" s="304" t="s">
        <v>1467</v>
      </c>
      <c r="J343" s="305"/>
      <c r="K343" s="304" t="s">
        <v>1468</v>
      </c>
      <c r="L343" s="271"/>
    </row>
    <row r="344" spans="1:13" ht="41.25" customHeight="1" x14ac:dyDescent="0.3">
      <c r="B344" s="133" t="s">
        <v>1469</v>
      </c>
      <c r="C344" s="155"/>
      <c r="D344" s="134" t="s">
        <v>1470</v>
      </c>
      <c r="E344" s="134" t="s">
        <v>1471</v>
      </c>
      <c r="F344" s="133" t="s">
        <v>1340</v>
      </c>
      <c r="G344" s="134" t="s">
        <v>1472</v>
      </c>
      <c r="H344" s="133" t="s">
        <v>1340</v>
      </c>
      <c r="I344" s="134" t="s">
        <v>1473</v>
      </c>
      <c r="J344" s="133" t="s">
        <v>1340</v>
      </c>
      <c r="K344" s="134" t="s">
        <v>1474</v>
      </c>
      <c r="L344" s="133" t="s">
        <v>1340</v>
      </c>
      <c r="M344" s="134" t="s">
        <v>102</v>
      </c>
    </row>
    <row r="345" spans="1:13" ht="20.25" x14ac:dyDescent="0.3">
      <c r="B345" s="145" t="s">
        <v>641</v>
      </c>
      <c r="C345" s="145"/>
      <c r="D345" s="135"/>
      <c r="E345" s="135"/>
      <c r="F345" s="135"/>
      <c r="G345" s="135"/>
      <c r="H345" s="135"/>
      <c r="I345" s="135"/>
      <c r="J345" s="135"/>
      <c r="K345" s="135"/>
      <c r="L345" s="135"/>
      <c r="M345" s="135"/>
    </row>
    <row r="346" spans="1:13" ht="20.25" x14ac:dyDescent="0.3">
      <c r="A346" s="112" t="s">
        <v>1439</v>
      </c>
      <c r="B346" s="145"/>
      <c r="C346" s="145"/>
      <c r="D346" s="135" t="s">
        <v>1440</v>
      </c>
      <c r="E346" s="306">
        <v>373537227.14000005</v>
      </c>
      <c r="F346" s="307">
        <v>2.8472171120290445E-2</v>
      </c>
      <c r="G346" s="306">
        <v>124688.14</v>
      </c>
      <c r="H346" s="307">
        <v>9.5041184674751427E-6</v>
      </c>
      <c r="I346" s="306">
        <v>0</v>
      </c>
      <c r="J346" s="307">
        <v>0</v>
      </c>
      <c r="K346" s="306">
        <v>32277.37</v>
      </c>
      <c r="L346" s="307">
        <v>2.4602816939809043E-6</v>
      </c>
      <c r="M346" s="243">
        <v>373694192.65000004</v>
      </c>
    </row>
    <row r="347" spans="1:13" ht="20.25" x14ac:dyDescent="0.3">
      <c r="A347" s="295" t="s">
        <v>1441</v>
      </c>
      <c r="B347" s="308"/>
      <c r="C347" s="308"/>
      <c r="D347" s="135" t="s">
        <v>1442</v>
      </c>
      <c r="E347" s="306">
        <v>778231158.66000068</v>
      </c>
      <c r="F347" s="307">
        <v>5.9319203309834367E-2</v>
      </c>
      <c r="G347" s="306">
        <v>0</v>
      </c>
      <c r="H347" s="307">
        <v>0</v>
      </c>
      <c r="I347" s="306">
        <v>0</v>
      </c>
      <c r="J347" s="307">
        <v>0</v>
      </c>
      <c r="K347" s="306">
        <v>675830.69</v>
      </c>
      <c r="L347" s="307">
        <v>5.1513920583910134E-5</v>
      </c>
      <c r="M347" s="243">
        <v>778906989.35000074</v>
      </c>
    </row>
    <row r="348" spans="1:13" ht="20.25" x14ac:dyDescent="0.3">
      <c r="A348" s="295" t="s">
        <v>1443</v>
      </c>
      <c r="B348" s="135"/>
      <c r="C348" s="135"/>
      <c r="D348" s="135" t="s">
        <v>1444</v>
      </c>
      <c r="E348" s="306">
        <v>1643352697.0399992</v>
      </c>
      <c r="F348" s="307">
        <v>0.12526146204853919</v>
      </c>
      <c r="G348" s="306">
        <v>603167.3899999999</v>
      </c>
      <c r="H348" s="307">
        <v>4.5975297492430165E-5</v>
      </c>
      <c r="I348" s="306">
        <v>446014.54000000004</v>
      </c>
      <c r="J348" s="307">
        <v>3.3996617692560266E-5</v>
      </c>
      <c r="K348" s="306">
        <v>4545907.6399999997</v>
      </c>
      <c r="L348" s="307">
        <v>3.4650324203055994E-4</v>
      </c>
      <c r="M348" s="243">
        <v>1648947786.6099994</v>
      </c>
    </row>
    <row r="349" spans="1:13" ht="20.25" x14ac:dyDescent="0.3">
      <c r="A349" s="295" t="s">
        <v>1445</v>
      </c>
      <c r="B349" s="135"/>
      <c r="C349" s="135"/>
      <c r="D349" s="135" t="s">
        <v>1446</v>
      </c>
      <c r="E349" s="306">
        <v>2438102615.1499949</v>
      </c>
      <c r="F349" s="307">
        <v>0.1858397766639755</v>
      </c>
      <c r="G349" s="306">
        <v>464473.05</v>
      </c>
      <c r="H349" s="307">
        <v>3.5403582827921768E-5</v>
      </c>
      <c r="I349" s="306">
        <v>397745.12</v>
      </c>
      <c r="J349" s="307">
        <v>3.031737212809588E-5</v>
      </c>
      <c r="K349" s="306">
        <v>3765757.33</v>
      </c>
      <c r="L349" s="307">
        <v>2.8703775502692469E-4</v>
      </c>
      <c r="M349" s="243">
        <v>2442730590.6499949</v>
      </c>
    </row>
    <row r="350" spans="1:13" ht="20.25" x14ac:dyDescent="0.3">
      <c r="A350" s="112" t="s">
        <v>1447</v>
      </c>
      <c r="B350" s="135"/>
      <c r="C350" s="135"/>
      <c r="D350" s="135" t="s">
        <v>1448</v>
      </c>
      <c r="E350" s="306">
        <v>1179215871.089999</v>
      </c>
      <c r="F350" s="307">
        <v>8.9883507265135623E-2</v>
      </c>
      <c r="G350" s="306">
        <v>345013.51</v>
      </c>
      <c r="H350" s="307">
        <v>2.6298004540924424E-5</v>
      </c>
      <c r="I350" s="306">
        <v>0</v>
      </c>
      <c r="J350" s="307">
        <v>0</v>
      </c>
      <c r="K350" s="306">
        <v>1032195.4700000001</v>
      </c>
      <c r="L350" s="307">
        <v>7.8677154286455688E-5</v>
      </c>
      <c r="M350" s="243">
        <v>1180593080.069999</v>
      </c>
    </row>
    <row r="351" spans="1:13" ht="20.25" x14ac:dyDescent="0.3">
      <c r="A351" s="112" t="s">
        <v>1449</v>
      </c>
      <c r="B351" s="135"/>
      <c r="C351" s="135"/>
      <c r="D351" s="135" t="s">
        <v>1450</v>
      </c>
      <c r="E351" s="306">
        <v>1329802608.669997</v>
      </c>
      <c r="F351" s="307">
        <v>0.10136169752116873</v>
      </c>
      <c r="G351" s="306">
        <v>544649.28</v>
      </c>
      <c r="H351" s="307">
        <v>4.1514864848774236E-5</v>
      </c>
      <c r="I351" s="306">
        <v>0</v>
      </c>
      <c r="J351" s="307">
        <v>0</v>
      </c>
      <c r="K351" s="306">
        <v>633924.5</v>
      </c>
      <c r="L351" s="307">
        <v>4.831970023319737E-5</v>
      </c>
      <c r="M351" s="243">
        <v>1330981182.4499969</v>
      </c>
    </row>
    <row r="352" spans="1:13" ht="20.25" x14ac:dyDescent="0.3">
      <c r="A352" s="112" t="s">
        <v>1451</v>
      </c>
      <c r="B352" s="135"/>
      <c r="C352" s="135"/>
      <c r="D352" s="135" t="s">
        <v>1452</v>
      </c>
      <c r="E352" s="306">
        <v>1442775230.8799994</v>
      </c>
      <c r="F352" s="307">
        <v>0.10997282272574052</v>
      </c>
      <c r="G352" s="306">
        <v>839733.28</v>
      </c>
      <c r="H352" s="307">
        <v>6.4007086593812984E-5</v>
      </c>
      <c r="I352" s="306">
        <v>181414.45</v>
      </c>
      <c r="J352" s="307">
        <v>1.3827974533198154E-5</v>
      </c>
      <c r="K352" s="306">
        <v>453773.42</v>
      </c>
      <c r="L352" s="307">
        <v>3.4588023697132338E-5</v>
      </c>
      <c r="M352" s="243">
        <v>1444250152.0299995</v>
      </c>
    </row>
    <row r="353" spans="1:13" ht="20.25" x14ac:dyDescent="0.3">
      <c r="A353" s="112" t="s">
        <v>1453</v>
      </c>
      <c r="B353" s="135"/>
      <c r="C353" s="135"/>
      <c r="D353" s="135" t="s">
        <v>1454</v>
      </c>
      <c r="E353" s="306">
        <v>1286948564.2499971</v>
      </c>
      <c r="F353" s="307">
        <v>9.8095228753745295E-2</v>
      </c>
      <c r="G353" s="306">
        <v>1081097.95</v>
      </c>
      <c r="H353" s="307">
        <v>8.2404653656270108E-5</v>
      </c>
      <c r="I353" s="306">
        <v>710550.2</v>
      </c>
      <c r="J353" s="307">
        <v>5.4160349796605808E-5</v>
      </c>
      <c r="K353" s="306">
        <v>743767.66</v>
      </c>
      <c r="L353" s="307">
        <v>5.6692288079016769E-5</v>
      </c>
      <c r="M353" s="243">
        <v>1289483980.0599973</v>
      </c>
    </row>
    <row r="354" spans="1:13" ht="20.25" x14ac:dyDescent="0.3">
      <c r="A354" s="112" t="s">
        <v>1455</v>
      </c>
      <c r="B354" s="135"/>
      <c r="C354" s="135"/>
      <c r="D354" s="135" t="s">
        <v>1456</v>
      </c>
      <c r="E354" s="306">
        <v>1539090792.2299986</v>
      </c>
      <c r="F354" s="307">
        <v>0.11731429486039394</v>
      </c>
      <c r="G354" s="306">
        <v>0</v>
      </c>
      <c r="H354" s="307">
        <v>0</v>
      </c>
      <c r="I354" s="306">
        <v>194113.76</v>
      </c>
      <c r="J354" s="307">
        <v>1.4795955503121932E-5</v>
      </c>
      <c r="K354" s="306">
        <v>953016.79</v>
      </c>
      <c r="L354" s="307">
        <v>7.2641908634236426E-5</v>
      </c>
      <c r="M354" s="243">
        <v>1540237922.7799985</v>
      </c>
    </row>
    <row r="355" spans="1:13" ht="20.25" x14ac:dyDescent="0.3">
      <c r="A355" s="112" t="s">
        <v>1457</v>
      </c>
      <c r="B355" s="135"/>
      <c r="C355" s="135"/>
      <c r="D355" s="135" t="s">
        <v>1458</v>
      </c>
      <c r="E355" s="306">
        <v>1053798952.170001</v>
      </c>
      <c r="F355" s="307">
        <v>8.0323838998038327E-2</v>
      </c>
      <c r="G355" s="306">
        <v>1022522.95</v>
      </c>
      <c r="H355" s="307">
        <v>7.7939884679586709E-5</v>
      </c>
      <c r="I355" s="306">
        <v>361911.37</v>
      </c>
      <c r="J355" s="307">
        <v>2.7586012071446649E-5</v>
      </c>
      <c r="K355" s="306">
        <v>0</v>
      </c>
      <c r="L355" s="307">
        <v>0</v>
      </c>
      <c r="M355" s="243">
        <v>1055183386.4900011</v>
      </c>
    </row>
    <row r="356" spans="1:13" ht="20.25" x14ac:dyDescent="0.3">
      <c r="A356" s="112" t="s">
        <v>1459</v>
      </c>
      <c r="B356" s="135"/>
      <c r="C356" s="135"/>
      <c r="D356" s="135" t="s">
        <v>1460</v>
      </c>
      <c r="E356" s="306">
        <v>34370553.800000004</v>
      </c>
      <c r="F356" s="307">
        <v>2.6198306840404229E-3</v>
      </c>
      <c r="G356" s="306">
        <v>0</v>
      </c>
      <c r="H356" s="307">
        <v>0</v>
      </c>
      <c r="I356" s="306">
        <v>0</v>
      </c>
      <c r="J356" s="307">
        <v>0</v>
      </c>
      <c r="K356" s="306">
        <v>0</v>
      </c>
      <c r="L356" s="307">
        <v>0</v>
      </c>
      <c r="M356" s="243">
        <v>34370553.800000004</v>
      </c>
    </row>
    <row r="357" spans="1:13" ht="21" thickBot="1" x14ac:dyDescent="0.35">
      <c r="B357" s="145" t="s">
        <v>1475</v>
      </c>
      <c r="C357" s="145"/>
      <c r="D357" s="135"/>
      <c r="E357" s="285">
        <v>13099226271.07999</v>
      </c>
      <c r="F357" s="309">
        <v>0.99846383395090221</v>
      </c>
      <c r="G357" s="285">
        <v>5025345.55</v>
      </c>
      <c r="H357" s="309">
        <v>3.8304749310719556E-4</v>
      </c>
      <c r="I357" s="285">
        <v>2291749.44</v>
      </c>
      <c r="J357" s="309">
        <v>1.7468428172502868E-4</v>
      </c>
      <c r="K357" s="285">
        <v>12836450.870000001</v>
      </c>
      <c r="L357" s="309">
        <v>9.7843427426541423E-4</v>
      </c>
      <c r="M357" s="285">
        <v>13119379816.939987</v>
      </c>
    </row>
    <row r="358" spans="1:13" ht="21" thickTop="1" x14ac:dyDescent="0.3">
      <c r="B358" s="145"/>
      <c r="C358" s="145"/>
      <c r="D358" s="135"/>
      <c r="E358" s="299"/>
      <c r="F358" s="310"/>
      <c r="G358" s="299"/>
      <c r="H358" s="310"/>
      <c r="I358" s="299"/>
      <c r="J358" s="310"/>
      <c r="K358" s="299"/>
      <c r="L358" s="310"/>
      <c r="M358" s="299"/>
    </row>
    <row r="359" spans="1:13" ht="20.25" x14ac:dyDescent="0.3">
      <c r="B359" s="145" t="s">
        <v>655</v>
      </c>
      <c r="C359" s="145"/>
      <c r="D359" s="135"/>
      <c r="E359" s="135"/>
      <c r="F359" s="135"/>
      <c r="G359" s="135"/>
      <c r="H359" s="135"/>
      <c r="I359" s="135"/>
      <c r="J359" s="135"/>
      <c r="K359" s="135"/>
      <c r="L359" s="135"/>
      <c r="M359" s="135"/>
    </row>
    <row r="360" spans="1:13" ht="20.25" x14ac:dyDescent="0.3">
      <c r="A360" s="112" t="s">
        <v>1439</v>
      </c>
      <c r="B360" s="145"/>
      <c r="C360" s="145"/>
      <c r="D360" s="135" t="s">
        <v>1440</v>
      </c>
      <c r="E360" s="306">
        <v>1081224010.7200034</v>
      </c>
      <c r="F360" s="307">
        <v>2.9794216219751486E-2</v>
      </c>
      <c r="G360" s="306">
        <v>156534.46</v>
      </c>
      <c r="H360" s="307">
        <v>4.3134646482520592E-6</v>
      </c>
      <c r="I360" s="306">
        <v>0</v>
      </c>
      <c r="J360" s="307">
        <v>0</v>
      </c>
      <c r="K360" s="306">
        <v>921989</v>
      </c>
      <c r="L360" s="307">
        <v>2.5406335177425264E-5</v>
      </c>
      <c r="M360" s="243">
        <v>1082302534.1800034</v>
      </c>
    </row>
    <row r="361" spans="1:13" ht="20.25" x14ac:dyDescent="0.3">
      <c r="A361" s="295" t="s">
        <v>1441</v>
      </c>
      <c r="B361" s="135"/>
      <c r="C361" s="135"/>
      <c r="D361" s="135" t="s">
        <v>1442</v>
      </c>
      <c r="E361" s="306">
        <v>2531762926.1600003</v>
      </c>
      <c r="F361" s="307">
        <v>6.9765276474881954E-2</v>
      </c>
      <c r="G361" s="306">
        <v>802948.74000000011</v>
      </c>
      <c r="H361" s="307">
        <v>2.2126060960305703E-5</v>
      </c>
      <c r="I361" s="306">
        <v>609249.76</v>
      </c>
      <c r="J361" s="307">
        <v>1.6788490545251516E-5</v>
      </c>
      <c r="K361" s="306">
        <v>1310687.6399999999</v>
      </c>
      <c r="L361" s="307">
        <v>3.6117317554491973E-5</v>
      </c>
      <c r="M361" s="243">
        <v>2534485812.3000002</v>
      </c>
    </row>
    <row r="362" spans="1:13" ht="20.25" x14ac:dyDescent="0.3">
      <c r="A362" s="295" t="s">
        <v>1443</v>
      </c>
      <c r="B362" s="135"/>
      <c r="C362" s="135"/>
      <c r="D362" s="135" t="s">
        <v>1444</v>
      </c>
      <c r="E362" s="306">
        <v>5460794124.6399994</v>
      </c>
      <c r="F362" s="307">
        <v>0.15047768017353616</v>
      </c>
      <c r="G362" s="306">
        <v>3875219.59</v>
      </c>
      <c r="H362" s="307">
        <v>1.0678557747398777E-4</v>
      </c>
      <c r="I362" s="306">
        <v>1540413.76</v>
      </c>
      <c r="J362" s="307">
        <v>4.2447652085304619E-5</v>
      </c>
      <c r="K362" s="306">
        <v>3053584.09</v>
      </c>
      <c r="L362" s="307">
        <v>8.4144584027567694E-5</v>
      </c>
      <c r="M362" s="243">
        <v>5469263342.0799999</v>
      </c>
    </row>
    <row r="363" spans="1:13" ht="20.25" x14ac:dyDescent="0.3">
      <c r="A363" s="295" t="s">
        <v>1445</v>
      </c>
      <c r="B363" s="135"/>
      <c r="C363" s="135"/>
      <c r="D363" s="135" t="s">
        <v>1446</v>
      </c>
      <c r="E363" s="306">
        <v>7338468628.2300243</v>
      </c>
      <c r="F363" s="307">
        <v>0.20221889161132311</v>
      </c>
      <c r="G363" s="306">
        <v>4139978.4699999997</v>
      </c>
      <c r="H363" s="307">
        <v>1.1408127497849131E-4</v>
      </c>
      <c r="I363" s="306">
        <v>2072227.8200000003</v>
      </c>
      <c r="J363" s="307">
        <v>5.7102323952786075E-5</v>
      </c>
      <c r="K363" s="306">
        <v>5486818.9400000004</v>
      </c>
      <c r="L363" s="307">
        <v>1.5119482016323971E-4</v>
      </c>
      <c r="M363" s="243">
        <v>7350167653.4600239</v>
      </c>
    </row>
    <row r="364" spans="1:13" ht="20.25" x14ac:dyDescent="0.3">
      <c r="A364" s="112" t="s">
        <v>1447</v>
      </c>
      <c r="B364" s="135"/>
      <c r="C364" s="135"/>
      <c r="D364" s="135" t="s">
        <v>1448</v>
      </c>
      <c r="E364" s="306">
        <v>3928536127.6899896</v>
      </c>
      <c r="F364" s="307">
        <v>0.10825476835050767</v>
      </c>
      <c r="G364" s="306">
        <v>860600.7300000001</v>
      </c>
      <c r="H364" s="307">
        <v>2.3714719590273707E-5</v>
      </c>
      <c r="I364" s="306">
        <v>1605682.83</v>
      </c>
      <c r="J364" s="307">
        <v>4.4246207023746219E-5</v>
      </c>
      <c r="K364" s="306">
        <v>3104292.44</v>
      </c>
      <c r="L364" s="307">
        <v>8.5541903666298962E-5</v>
      </c>
      <c r="M364" s="243">
        <v>3934106703.6899896</v>
      </c>
    </row>
    <row r="365" spans="1:13" ht="20.25" x14ac:dyDescent="0.3">
      <c r="A365" s="112" t="s">
        <v>1449</v>
      </c>
      <c r="B365" s="135"/>
      <c r="C365" s="135"/>
      <c r="D365" s="135" t="s">
        <v>1450</v>
      </c>
      <c r="E365" s="306">
        <v>3948066603.5100055</v>
      </c>
      <c r="F365" s="307">
        <v>0.10879295027551754</v>
      </c>
      <c r="G365" s="306">
        <v>1996531.67</v>
      </c>
      <c r="H365" s="307">
        <v>5.5016440326690023E-5</v>
      </c>
      <c r="I365" s="306">
        <v>1773441.49</v>
      </c>
      <c r="J365" s="307">
        <v>4.8868965803813796E-5</v>
      </c>
      <c r="K365" s="306">
        <v>1768369.0299999998</v>
      </c>
      <c r="L365" s="307">
        <v>4.8729189061429571E-5</v>
      </c>
      <c r="M365" s="243">
        <v>3953604945.7000055</v>
      </c>
    </row>
    <row r="366" spans="1:13" ht="20.25" x14ac:dyDescent="0.3">
      <c r="A366" s="112" t="s">
        <v>1451</v>
      </c>
      <c r="B366" s="135"/>
      <c r="C366" s="135"/>
      <c r="D366" s="135" t="s">
        <v>1452</v>
      </c>
      <c r="E366" s="306">
        <v>4152826135.5200143</v>
      </c>
      <c r="F366" s="307">
        <v>0.114435305337258</v>
      </c>
      <c r="G366" s="306">
        <v>987062.6399999999</v>
      </c>
      <c r="H366" s="307">
        <v>2.7199504845452872E-5</v>
      </c>
      <c r="I366" s="306">
        <v>397682.84</v>
      </c>
      <c r="J366" s="307">
        <v>1.0958551053592162E-5</v>
      </c>
      <c r="K366" s="306">
        <v>1863175.1400000001</v>
      </c>
      <c r="L366" s="307">
        <v>5.134166687572872E-5</v>
      </c>
      <c r="M366" s="243">
        <v>4156074056.1400142</v>
      </c>
    </row>
    <row r="367" spans="1:13" ht="20.25" x14ac:dyDescent="0.3">
      <c r="A367" s="112" t="s">
        <v>1453</v>
      </c>
      <c r="B367" s="135"/>
      <c r="C367" s="135"/>
      <c r="D367" s="135" t="s">
        <v>1454</v>
      </c>
      <c r="E367" s="306">
        <v>4938233479.9899874</v>
      </c>
      <c r="F367" s="307">
        <v>0.13607799548260208</v>
      </c>
      <c r="G367" s="306">
        <v>937813.15</v>
      </c>
      <c r="H367" s="307">
        <v>2.5842385562839686E-5</v>
      </c>
      <c r="I367" s="306">
        <v>594208.24</v>
      </c>
      <c r="J367" s="307">
        <v>1.6374006317459271E-5</v>
      </c>
      <c r="K367" s="306">
        <v>2451565.0599999996</v>
      </c>
      <c r="L367" s="307">
        <v>6.7555343527552582E-5</v>
      </c>
      <c r="M367" s="243">
        <v>4942217066.4399872</v>
      </c>
    </row>
    <row r="368" spans="1:13" ht="20.25" x14ac:dyDescent="0.3">
      <c r="A368" s="112" t="s">
        <v>1455</v>
      </c>
      <c r="B368" s="135"/>
      <c r="C368" s="135"/>
      <c r="D368" s="135" t="s">
        <v>1456</v>
      </c>
      <c r="E368" s="306">
        <v>2844842558.8299928</v>
      </c>
      <c r="F368" s="307">
        <v>7.8392500969793513E-2</v>
      </c>
      <c r="G368" s="306">
        <v>346783.72</v>
      </c>
      <c r="H368" s="307">
        <v>9.555974555438723E-6</v>
      </c>
      <c r="I368" s="306">
        <v>0</v>
      </c>
      <c r="J368" s="307">
        <v>0</v>
      </c>
      <c r="K368" s="306">
        <v>2813695.06</v>
      </c>
      <c r="L368" s="307">
        <v>7.753420027942383E-5</v>
      </c>
      <c r="M368" s="243">
        <v>2848003037.6099925</v>
      </c>
    </row>
    <row r="369" spans="1:13" ht="20.25" x14ac:dyDescent="0.3">
      <c r="A369" s="112" t="s">
        <v>1457</v>
      </c>
      <c r="B369" s="135"/>
      <c r="C369" s="135"/>
      <c r="D369" s="135" t="s">
        <v>1458</v>
      </c>
      <c r="E369" s="306">
        <v>19503121.34</v>
      </c>
      <c r="F369" s="307">
        <v>5.3742814477183065E-4</v>
      </c>
      <c r="G369" s="306">
        <v>0</v>
      </c>
      <c r="H369" s="307">
        <v>0</v>
      </c>
      <c r="I369" s="306">
        <v>0</v>
      </c>
      <c r="J369" s="307">
        <v>0</v>
      </c>
      <c r="K369" s="306">
        <v>0</v>
      </c>
      <c r="L369" s="307">
        <v>0</v>
      </c>
      <c r="M369" s="243">
        <v>19503121.34</v>
      </c>
    </row>
    <row r="370" spans="1:13" ht="20.25" x14ac:dyDescent="0.3">
      <c r="A370" s="112" t="s">
        <v>1459</v>
      </c>
      <c r="B370" s="135"/>
      <c r="C370" s="135"/>
      <c r="D370" s="135" t="s">
        <v>1460</v>
      </c>
      <c r="E370" s="306">
        <v>0</v>
      </c>
      <c r="F370" s="307">
        <v>0</v>
      </c>
      <c r="G370" s="306">
        <v>0</v>
      </c>
      <c r="H370" s="307">
        <v>0</v>
      </c>
      <c r="I370" s="306">
        <v>0</v>
      </c>
      <c r="J370" s="307">
        <v>0</v>
      </c>
      <c r="K370" s="306">
        <v>0</v>
      </c>
      <c r="L370" s="307">
        <v>0</v>
      </c>
      <c r="M370" s="243">
        <v>0</v>
      </c>
    </row>
    <row r="371" spans="1:13" ht="21" thickBot="1" x14ac:dyDescent="0.35">
      <c r="B371" s="145" t="s">
        <v>1476</v>
      </c>
      <c r="C371" s="145"/>
      <c r="D371" s="135"/>
      <c r="E371" s="285">
        <v>36244257716.630013</v>
      </c>
      <c r="F371" s="309">
        <v>0.99874701303994329</v>
      </c>
      <c r="G371" s="285">
        <v>14103473.170000002</v>
      </c>
      <c r="H371" s="309">
        <v>3.8863540294173181E-4</v>
      </c>
      <c r="I371" s="285">
        <v>8592906.7400000002</v>
      </c>
      <c r="J371" s="309">
        <v>2.3678619678195367E-4</v>
      </c>
      <c r="K371" s="285">
        <v>22774176.399999995</v>
      </c>
      <c r="L371" s="284">
        <v>6.2756536033315834E-4</v>
      </c>
      <c r="M371" s="285">
        <v>36289728272.94001</v>
      </c>
    </row>
    <row r="372" spans="1:13" ht="21" thickTop="1" x14ac:dyDescent="0.3">
      <c r="B372" s="145" t="s">
        <v>1477</v>
      </c>
      <c r="C372" s="145"/>
      <c r="D372" s="135"/>
      <c r="E372" s="135"/>
      <c r="F372" s="135"/>
      <c r="G372" s="135"/>
      <c r="H372" s="135"/>
      <c r="I372" s="135"/>
      <c r="J372" s="135"/>
      <c r="K372" s="135"/>
      <c r="L372" s="135"/>
      <c r="M372" s="135"/>
    </row>
    <row r="373" spans="1:13" ht="20.25" x14ac:dyDescent="0.3">
      <c r="A373" s="112" t="s">
        <v>1439</v>
      </c>
      <c r="B373" s="135"/>
      <c r="C373" s="135"/>
      <c r="D373" s="135" t="s">
        <v>1440</v>
      </c>
      <c r="E373" s="306">
        <v>100638380.27999994</v>
      </c>
      <c r="F373" s="307">
        <v>1.115389475309715E-2</v>
      </c>
      <c r="G373" s="306">
        <v>0</v>
      </c>
      <c r="H373" s="307">
        <v>0</v>
      </c>
      <c r="I373" s="306">
        <v>0</v>
      </c>
      <c r="J373" s="307">
        <v>0</v>
      </c>
      <c r="K373" s="306">
        <v>541234.71</v>
      </c>
      <c r="L373" s="307">
        <v>5.9985812323956658E-5</v>
      </c>
      <c r="M373" s="243">
        <v>101179614.98999994</v>
      </c>
    </row>
    <row r="374" spans="1:13" ht="20.25" x14ac:dyDescent="0.3">
      <c r="A374" s="295" t="s">
        <v>1441</v>
      </c>
      <c r="B374" s="135"/>
      <c r="C374" s="135"/>
      <c r="D374" s="135" t="s">
        <v>1442</v>
      </c>
      <c r="E374" s="306">
        <v>209827285.75000012</v>
      </c>
      <c r="F374" s="307">
        <v>2.3255456368355854E-2</v>
      </c>
      <c r="G374" s="306">
        <v>0</v>
      </c>
      <c r="H374" s="307">
        <v>0</v>
      </c>
      <c r="I374" s="306">
        <v>0</v>
      </c>
      <c r="J374" s="307">
        <v>0</v>
      </c>
      <c r="K374" s="306">
        <v>216536.77000000002</v>
      </c>
      <c r="L374" s="307">
        <v>2.3999078045929039E-5</v>
      </c>
      <c r="M374" s="243">
        <v>210043822.52000013</v>
      </c>
    </row>
    <row r="375" spans="1:13" ht="20.25" x14ac:dyDescent="0.3">
      <c r="A375" s="295" t="s">
        <v>1443</v>
      </c>
      <c r="B375" s="135"/>
      <c r="C375" s="135"/>
      <c r="D375" s="135" t="s">
        <v>1444</v>
      </c>
      <c r="E375" s="306">
        <v>538732771.25000083</v>
      </c>
      <c r="F375" s="307">
        <v>5.9708518895559427E-2</v>
      </c>
      <c r="G375" s="306">
        <v>852082.55</v>
      </c>
      <c r="H375" s="307">
        <v>9.443752032980003E-5</v>
      </c>
      <c r="I375" s="306">
        <v>206532.1</v>
      </c>
      <c r="J375" s="307">
        <v>2.2890246247275327E-5</v>
      </c>
      <c r="K375" s="306">
        <v>1472117.3899999997</v>
      </c>
      <c r="L375" s="307">
        <v>1.631568630832507E-4</v>
      </c>
      <c r="M375" s="243">
        <v>541263503.2900008</v>
      </c>
    </row>
    <row r="376" spans="1:13" ht="20.25" x14ac:dyDescent="0.3">
      <c r="A376" s="295" t="s">
        <v>1445</v>
      </c>
      <c r="B376" s="135"/>
      <c r="C376" s="135"/>
      <c r="D376" s="135" t="s">
        <v>1446</v>
      </c>
      <c r="E376" s="306">
        <v>1094818205.1099987</v>
      </c>
      <c r="F376" s="307">
        <v>0.12134025805658229</v>
      </c>
      <c r="G376" s="306">
        <v>3527287.06</v>
      </c>
      <c r="H376" s="307">
        <v>3.9093423922105969E-4</v>
      </c>
      <c r="I376" s="306">
        <v>1494758.88</v>
      </c>
      <c r="J376" s="307">
        <v>1.6566625160690019E-4</v>
      </c>
      <c r="K376" s="306">
        <v>5223680.3699999992</v>
      </c>
      <c r="L376" s="307">
        <v>5.7894792134664916E-4</v>
      </c>
      <c r="M376" s="243">
        <v>1105063931.4199986</v>
      </c>
    </row>
    <row r="377" spans="1:13" ht="20.25" x14ac:dyDescent="0.3">
      <c r="A377" s="112" t="s">
        <v>1447</v>
      </c>
      <c r="B377" s="135"/>
      <c r="C377" s="135"/>
      <c r="D377" s="135" t="s">
        <v>1448</v>
      </c>
      <c r="E377" s="306">
        <v>611960957.11000144</v>
      </c>
      <c r="F377" s="307">
        <v>6.7824502834988989E-2</v>
      </c>
      <c r="G377" s="306">
        <v>802336.9</v>
      </c>
      <c r="H377" s="307">
        <v>8.8924139222307434E-5</v>
      </c>
      <c r="I377" s="306">
        <v>284763.7</v>
      </c>
      <c r="J377" s="307">
        <v>3.1560765688651971E-5</v>
      </c>
      <c r="K377" s="306">
        <v>5033113.97</v>
      </c>
      <c r="L377" s="307">
        <v>5.5782717632707707E-4</v>
      </c>
      <c r="M377" s="243">
        <v>618081171.6800015</v>
      </c>
    </row>
    <row r="378" spans="1:13" ht="20.25" x14ac:dyDescent="0.3">
      <c r="A378" s="112" t="s">
        <v>1449</v>
      </c>
      <c r="B378" s="135"/>
      <c r="C378" s="135"/>
      <c r="D378" s="135" t="s">
        <v>1450</v>
      </c>
      <c r="E378" s="306">
        <v>787660979.32000053</v>
      </c>
      <c r="F378" s="307">
        <v>8.7297586070179164E-2</v>
      </c>
      <c r="G378" s="306">
        <v>423929.68000000005</v>
      </c>
      <c r="H378" s="307">
        <v>4.6984729089224537E-5</v>
      </c>
      <c r="I378" s="306">
        <v>146635.67000000001</v>
      </c>
      <c r="J378" s="307">
        <v>1.6251839762120289E-5</v>
      </c>
      <c r="K378" s="306">
        <v>1596988.55</v>
      </c>
      <c r="L378" s="307">
        <v>1.7699651126182886E-4</v>
      </c>
      <c r="M378" s="243">
        <v>789828533.22000039</v>
      </c>
    </row>
    <row r="379" spans="1:13" ht="20.25" x14ac:dyDescent="0.3">
      <c r="A379" s="112" t="s">
        <v>1451</v>
      </c>
      <c r="B379" s="135"/>
      <c r="C379" s="135"/>
      <c r="D379" s="135" t="s">
        <v>1452</v>
      </c>
      <c r="E379" s="306">
        <v>969242881.12000024</v>
      </c>
      <c r="F379" s="307">
        <v>0.10742256638195909</v>
      </c>
      <c r="G379" s="306">
        <v>160972.56</v>
      </c>
      <c r="H379" s="307">
        <v>1.7840817662021074E-5</v>
      </c>
      <c r="I379" s="306">
        <v>0</v>
      </c>
      <c r="J379" s="307">
        <v>0</v>
      </c>
      <c r="K379" s="306">
        <v>3652841.16</v>
      </c>
      <c r="L379" s="307">
        <v>4.0484957861069954E-4</v>
      </c>
      <c r="M379" s="243">
        <v>973056694.84000015</v>
      </c>
    </row>
    <row r="380" spans="1:13" ht="20.25" x14ac:dyDescent="0.3">
      <c r="A380" s="112" t="s">
        <v>1453</v>
      </c>
      <c r="B380" s="135"/>
      <c r="C380" s="135"/>
      <c r="D380" s="135" t="s">
        <v>1454</v>
      </c>
      <c r="E380" s="306">
        <v>1397006958.8599966</v>
      </c>
      <c r="F380" s="307">
        <v>0.15483226722365459</v>
      </c>
      <c r="G380" s="306">
        <v>220115.56</v>
      </c>
      <c r="H380" s="307">
        <v>2.439572042920644E-5</v>
      </c>
      <c r="I380" s="306">
        <v>662184.97</v>
      </c>
      <c r="J380" s="307">
        <v>7.3390901581616723E-5</v>
      </c>
      <c r="K380" s="306">
        <v>1522658.6099999999</v>
      </c>
      <c r="L380" s="307">
        <v>1.6875841834481886E-4</v>
      </c>
      <c r="M380" s="243">
        <v>1399411917.9999964</v>
      </c>
    </row>
    <row r="381" spans="1:13" ht="20.25" x14ac:dyDescent="0.3">
      <c r="A381" s="112" t="s">
        <v>1455</v>
      </c>
      <c r="B381" s="135"/>
      <c r="C381" s="135"/>
      <c r="D381" s="135" t="s">
        <v>1456</v>
      </c>
      <c r="E381" s="306">
        <v>1771469255.2099907</v>
      </c>
      <c r="F381" s="307">
        <v>0.19633445586053747</v>
      </c>
      <c r="G381" s="306">
        <v>617426.22</v>
      </c>
      <c r="H381" s="307">
        <v>6.843022569045872E-5</v>
      </c>
      <c r="I381" s="306">
        <v>858489.32</v>
      </c>
      <c r="J381" s="307">
        <v>9.5147591756709717E-5</v>
      </c>
      <c r="K381" s="306">
        <v>4033571.1199999996</v>
      </c>
      <c r="L381" s="307">
        <v>4.4704642131996979E-4</v>
      </c>
      <c r="M381" s="243">
        <v>1776978741.8699906</v>
      </c>
    </row>
    <row r="382" spans="1:13" ht="20.25" x14ac:dyDescent="0.3">
      <c r="A382" s="112" t="s">
        <v>1457</v>
      </c>
      <c r="B382" s="135"/>
      <c r="C382" s="135"/>
      <c r="D382" s="135" t="s">
        <v>1458</v>
      </c>
      <c r="E382" s="306">
        <v>1369054471.750001</v>
      </c>
      <c r="F382" s="307">
        <v>0.15173425334023605</v>
      </c>
      <c r="G382" s="306">
        <v>0</v>
      </c>
      <c r="H382" s="307">
        <v>0</v>
      </c>
      <c r="I382" s="306">
        <v>1406325.78</v>
      </c>
      <c r="J382" s="307">
        <v>1.5586508541815799E-4</v>
      </c>
      <c r="K382" s="306">
        <v>770244.94000000006</v>
      </c>
      <c r="L382" s="307">
        <v>8.5367341673850262E-5</v>
      </c>
      <c r="M382" s="243">
        <v>1371231042.470001</v>
      </c>
    </row>
    <row r="383" spans="1:13" ht="20.25" x14ac:dyDescent="0.3">
      <c r="A383" s="112" t="s">
        <v>1459</v>
      </c>
      <c r="B383" s="135"/>
      <c r="C383" s="135"/>
      <c r="D383" s="135" t="s">
        <v>1460</v>
      </c>
      <c r="E383" s="306">
        <v>135823648.97</v>
      </c>
      <c r="F383" s="307">
        <v>1.5053528101088324E-2</v>
      </c>
      <c r="G383" s="306">
        <v>0</v>
      </c>
      <c r="H383" s="307">
        <v>0</v>
      </c>
      <c r="I383" s="306">
        <v>0</v>
      </c>
      <c r="J383" s="307">
        <v>0</v>
      </c>
      <c r="K383" s="306">
        <v>749398.64999999991</v>
      </c>
      <c r="L383" s="307">
        <v>8.3056917718241839E-5</v>
      </c>
      <c r="M383" s="243">
        <v>136573047.62</v>
      </c>
    </row>
    <row r="384" spans="1:13" ht="21" thickBot="1" x14ac:dyDescent="0.35">
      <c r="B384" s="145" t="s">
        <v>1478</v>
      </c>
      <c r="C384" s="145"/>
      <c r="D384" s="135"/>
      <c r="E384" s="285">
        <v>8986235794.72999</v>
      </c>
      <c r="F384" s="309">
        <v>0.99595728788623827</v>
      </c>
      <c r="G384" s="285">
        <v>6604150.5299999993</v>
      </c>
      <c r="H384" s="309">
        <v>7.3194739164407789E-4</v>
      </c>
      <c r="I384" s="285">
        <v>5059690.42</v>
      </c>
      <c r="J384" s="309">
        <v>5.6077268206143225E-4</v>
      </c>
      <c r="K384" s="285">
        <v>24812386.239999998</v>
      </c>
      <c r="L384" s="284">
        <v>2.7499920400562718E-3</v>
      </c>
      <c r="M384" s="285">
        <v>9022712021.9199886</v>
      </c>
    </row>
    <row r="385" spans="1:13" ht="21" thickTop="1" x14ac:dyDescent="0.3">
      <c r="B385" s="145" t="s">
        <v>659</v>
      </c>
      <c r="C385" s="145"/>
      <c r="D385" s="135"/>
      <c r="E385" s="135"/>
      <c r="F385" s="135"/>
      <c r="G385" s="135"/>
      <c r="H385" s="135"/>
      <c r="I385" s="135"/>
      <c r="J385" s="135"/>
      <c r="K385" s="135"/>
      <c r="L385" s="135"/>
      <c r="M385" s="135"/>
    </row>
    <row r="386" spans="1:13" ht="20.25" x14ac:dyDescent="0.3">
      <c r="A386" s="112" t="s">
        <v>1439</v>
      </c>
      <c r="B386" s="145"/>
      <c r="C386" s="145"/>
      <c r="D386" s="135" t="s">
        <v>1440</v>
      </c>
      <c r="E386" s="306">
        <v>78142261.73999995</v>
      </c>
      <c r="F386" s="307">
        <v>1.5151715430675346E-2</v>
      </c>
      <c r="G386" s="306">
        <v>0</v>
      </c>
      <c r="H386" s="307">
        <v>0</v>
      </c>
      <c r="I386" s="306">
        <v>0</v>
      </c>
      <c r="J386" s="307">
        <v>0</v>
      </c>
      <c r="K386" s="306">
        <v>24040.47</v>
      </c>
      <c r="L386" s="307">
        <v>4.661425868010561E-6</v>
      </c>
      <c r="M386" s="243">
        <v>78166302.209999949</v>
      </c>
    </row>
    <row r="387" spans="1:13" ht="20.25" x14ac:dyDescent="0.3">
      <c r="A387" s="295" t="s">
        <v>1441</v>
      </c>
      <c r="B387" s="135"/>
      <c r="C387" s="135"/>
      <c r="D387" s="135" t="s">
        <v>1442</v>
      </c>
      <c r="E387" s="306">
        <v>172693915.50000006</v>
      </c>
      <c r="F387" s="307">
        <v>3.3485197459106678E-2</v>
      </c>
      <c r="G387" s="306">
        <v>376406.70999999996</v>
      </c>
      <c r="H387" s="307">
        <v>7.2984928118574607E-5</v>
      </c>
      <c r="I387" s="306">
        <v>0</v>
      </c>
      <c r="J387" s="307">
        <v>0</v>
      </c>
      <c r="K387" s="306">
        <v>280444.57</v>
      </c>
      <c r="L387" s="307">
        <v>5.4377954055852425E-5</v>
      </c>
      <c r="M387" s="243">
        <v>173350766.78000006</v>
      </c>
    </row>
    <row r="388" spans="1:13" ht="20.25" x14ac:dyDescent="0.3">
      <c r="A388" s="295" t="s">
        <v>1443</v>
      </c>
      <c r="B388" s="135"/>
      <c r="C388" s="135"/>
      <c r="D388" s="135" t="s">
        <v>1444</v>
      </c>
      <c r="E388" s="306">
        <v>433121652.53999931</v>
      </c>
      <c r="F388" s="307">
        <v>8.3981905309897645E-2</v>
      </c>
      <c r="G388" s="306">
        <v>157727.13</v>
      </c>
      <c r="H388" s="307">
        <v>3.0583150989521614E-5</v>
      </c>
      <c r="I388" s="306">
        <v>107792.82</v>
      </c>
      <c r="J388" s="307">
        <v>2.0900932449898283E-5</v>
      </c>
      <c r="K388" s="306">
        <v>1262920.54</v>
      </c>
      <c r="L388" s="307">
        <v>2.4487917559007236E-4</v>
      </c>
      <c r="M388" s="243">
        <v>434650093.02999932</v>
      </c>
    </row>
    <row r="389" spans="1:13" ht="20.25" x14ac:dyDescent="0.3">
      <c r="A389" s="295" t="s">
        <v>1445</v>
      </c>
      <c r="B389" s="135"/>
      <c r="C389" s="135"/>
      <c r="D389" s="135" t="s">
        <v>1446</v>
      </c>
      <c r="E389" s="306">
        <v>994071894.48999846</v>
      </c>
      <c r="F389" s="307">
        <v>0.19274966103565963</v>
      </c>
      <c r="G389" s="306">
        <v>1973633.5999999999</v>
      </c>
      <c r="H389" s="307">
        <v>3.8268580926308044E-4</v>
      </c>
      <c r="I389" s="306">
        <v>1165201.52</v>
      </c>
      <c r="J389" s="307">
        <v>2.2593154404939775E-4</v>
      </c>
      <c r="K389" s="306">
        <v>2017477.88</v>
      </c>
      <c r="L389" s="307">
        <v>3.9118717637263772E-4</v>
      </c>
      <c r="M389" s="243">
        <v>999228207.48999846</v>
      </c>
    </row>
    <row r="390" spans="1:13" ht="20.25" x14ac:dyDescent="0.3">
      <c r="A390" s="112" t="s">
        <v>1447</v>
      </c>
      <c r="B390" s="135"/>
      <c r="C390" s="135"/>
      <c r="D390" s="135" t="s">
        <v>1448</v>
      </c>
      <c r="E390" s="306">
        <v>687607884.5699991</v>
      </c>
      <c r="F390" s="307">
        <v>0.13332656059480591</v>
      </c>
      <c r="G390" s="306">
        <v>1357414.26</v>
      </c>
      <c r="H390" s="307">
        <v>2.6320142431368495E-4</v>
      </c>
      <c r="I390" s="306">
        <v>132405.85</v>
      </c>
      <c r="J390" s="307">
        <v>2.5673377195451095E-5</v>
      </c>
      <c r="K390" s="306">
        <v>1541277.1800000002</v>
      </c>
      <c r="L390" s="307">
        <v>2.9885228186580257E-4</v>
      </c>
      <c r="M390" s="243">
        <v>690638981.85999906</v>
      </c>
    </row>
    <row r="391" spans="1:13" ht="20.25" x14ac:dyDescent="0.3">
      <c r="A391" s="112" t="s">
        <v>1449</v>
      </c>
      <c r="B391" s="135"/>
      <c r="C391" s="135"/>
      <c r="D391" s="135" t="s">
        <v>1450</v>
      </c>
      <c r="E391" s="306">
        <v>774394142.37999701</v>
      </c>
      <c r="F391" s="307">
        <v>0.15015433921741012</v>
      </c>
      <c r="G391" s="306">
        <v>1108119.8800000001</v>
      </c>
      <c r="H391" s="307">
        <v>2.1486346454494272E-4</v>
      </c>
      <c r="I391" s="306">
        <v>157612.47</v>
      </c>
      <c r="J391" s="307">
        <v>3.0560918516944076E-5</v>
      </c>
      <c r="K391" s="306">
        <v>1536964.4300000002</v>
      </c>
      <c r="L391" s="307">
        <v>2.980160434556441E-4</v>
      </c>
      <c r="M391" s="243">
        <v>777196839.15999699</v>
      </c>
    </row>
    <row r="392" spans="1:13" ht="20.25" x14ac:dyDescent="0.3">
      <c r="A392" s="112" t="s">
        <v>1451</v>
      </c>
      <c r="B392" s="135"/>
      <c r="C392" s="135"/>
      <c r="D392" s="135" t="s">
        <v>1452</v>
      </c>
      <c r="E392" s="306">
        <v>672442969.8100009</v>
      </c>
      <c r="F392" s="307">
        <v>0.13038609703696238</v>
      </c>
      <c r="G392" s="306">
        <v>191928.08</v>
      </c>
      <c r="H392" s="307">
        <v>3.7214684942083093E-5</v>
      </c>
      <c r="I392" s="306">
        <v>0</v>
      </c>
      <c r="J392" s="307">
        <v>0</v>
      </c>
      <c r="K392" s="306">
        <v>0</v>
      </c>
      <c r="L392" s="307">
        <v>0</v>
      </c>
      <c r="M392" s="243">
        <v>672634897.89000094</v>
      </c>
    </row>
    <row r="393" spans="1:13" ht="20.25" x14ac:dyDescent="0.3">
      <c r="A393" s="112" t="s">
        <v>1453</v>
      </c>
      <c r="B393" s="135"/>
      <c r="C393" s="135"/>
      <c r="D393" s="135" t="s">
        <v>1454</v>
      </c>
      <c r="E393" s="306">
        <v>822236499.76000142</v>
      </c>
      <c r="F393" s="307">
        <v>0.15943092999445227</v>
      </c>
      <c r="G393" s="306">
        <v>441672.27</v>
      </c>
      <c r="H393" s="307">
        <v>8.5639862471946059E-5</v>
      </c>
      <c r="I393" s="306">
        <v>198564.26</v>
      </c>
      <c r="J393" s="307">
        <v>3.8501434374052369E-5</v>
      </c>
      <c r="K393" s="306">
        <v>1191863.29</v>
      </c>
      <c r="L393" s="307">
        <v>2.3110123766873831E-4</v>
      </c>
      <c r="M393" s="243">
        <v>824068599.58000135</v>
      </c>
    </row>
    <row r="394" spans="1:13" ht="20.25" x14ac:dyDescent="0.3">
      <c r="A394" s="112" t="s">
        <v>1455</v>
      </c>
      <c r="B394" s="135"/>
      <c r="C394" s="135"/>
      <c r="D394" s="135" t="s">
        <v>1456</v>
      </c>
      <c r="E394" s="306">
        <v>498692289.72000062</v>
      </c>
      <c r="F394" s="307">
        <v>9.6695993858615423E-2</v>
      </c>
      <c r="G394" s="306">
        <v>238259.78</v>
      </c>
      <c r="H394" s="307">
        <v>4.6198360589393855E-5</v>
      </c>
      <c r="I394" s="306">
        <v>184371.12</v>
      </c>
      <c r="J394" s="307">
        <v>3.5749397082589452E-5</v>
      </c>
      <c r="K394" s="306">
        <v>216424.82</v>
      </c>
      <c r="L394" s="307">
        <v>4.196458115950019E-5</v>
      </c>
      <c r="M394" s="243">
        <v>499331345.44000059</v>
      </c>
    </row>
    <row r="395" spans="1:13" ht="20.25" x14ac:dyDescent="0.3">
      <c r="A395" s="112" t="s">
        <v>1457</v>
      </c>
      <c r="B395" s="135"/>
      <c r="C395" s="135"/>
      <c r="D395" s="135" t="s">
        <v>1458</v>
      </c>
      <c r="E395" s="306">
        <v>8055069.7399999993</v>
      </c>
      <c r="F395" s="307">
        <v>1.5618708974768423E-3</v>
      </c>
      <c r="G395" s="306">
        <v>0</v>
      </c>
      <c r="H395" s="307">
        <v>0</v>
      </c>
      <c r="I395" s="306">
        <v>0</v>
      </c>
      <c r="J395" s="307">
        <v>0</v>
      </c>
      <c r="K395" s="306">
        <v>0</v>
      </c>
      <c r="L395" s="307">
        <v>0</v>
      </c>
      <c r="M395" s="243">
        <v>8055069.7399999993</v>
      </c>
    </row>
    <row r="396" spans="1:13" ht="20.25" x14ac:dyDescent="0.3">
      <c r="A396" s="112" t="s">
        <v>1459</v>
      </c>
      <c r="B396" s="135"/>
      <c r="C396" s="135"/>
      <c r="D396" s="135" t="s">
        <v>1460</v>
      </c>
      <c r="E396" s="306">
        <v>0</v>
      </c>
      <c r="F396" s="307">
        <v>0</v>
      </c>
      <c r="G396" s="306">
        <v>0</v>
      </c>
      <c r="H396" s="307">
        <v>0</v>
      </c>
      <c r="I396" s="306">
        <v>0</v>
      </c>
      <c r="J396" s="307">
        <v>0</v>
      </c>
      <c r="K396" s="306">
        <v>0</v>
      </c>
      <c r="L396" s="307">
        <v>0</v>
      </c>
      <c r="M396" s="243">
        <v>0</v>
      </c>
    </row>
    <row r="397" spans="1:13" ht="21" thickBot="1" x14ac:dyDescent="0.35">
      <c r="B397" s="145" t="s">
        <v>1479</v>
      </c>
      <c r="C397" s="145"/>
      <c r="D397" s="135"/>
      <c r="E397" s="285">
        <v>5141458580.2499962</v>
      </c>
      <c r="F397" s="309">
        <v>0.99692427083506219</v>
      </c>
      <c r="G397" s="285">
        <v>5845161.71</v>
      </c>
      <c r="H397" s="309">
        <v>1.1333716852332271E-3</v>
      </c>
      <c r="I397" s="285">
        <v>1945948.04</v>
      </c>
      <c r="J397" s="309">
        <v>3.7731760366833305E-4</v>
      </c>
      <c r="K397" s="285">
        <v>8071413.1800000006</v>
      </c>
      <c r="L397" s="309">
        <v>1.5650398760362581E-3</v>
      </c>
      <c r="M397" s="285">
        <v>5157321103.1799965</v>
      </c>
    </row>
    <row r="398" spans="1:13" ht="21" thickTop="1" x14ac:dyDescent="0.3">
      <c r="B398" s="145" t="s">
        <v>1480</v>
      </c>
      <c r="C398" s="145"/>
      <c r="D398" s="135"/>
      <c r="E398" s="135"/>
      <c r="F398" s="135"/>
      <c r="G398" s="135"/>
      <c r="H398" s="135"/>
      <c r="I398" s="135"/>
      <c r="J398" s="135"/>
      <c r="K398" s="135"/>
      <c r="L398" s="135"/>
      <c r="M398" s="135"/>
    </row>
    <row r="399" spans="1:13" ht="20.25" x14ac:dyDescent="0.3">
      <c r="A399" s="112" t="s">
        <v>1439</v>
      </c>
      <c r="B399" s="145"/>
      <c r="C399" s="145"/>
      <c r="D399" s="135" t="s">
        <v>1440</v>
      </c>
      <c r="E399" s="306">
        <v>18439620.290000003</v>
      </c>
      <c r="F399" s="307">
        <v>1.2570533418906174E-2</v>
      </c>
      <c r="G399" s="306">
        <v>0</v>
      </c>
      <c r="H399" s="307">
        <v>0</v>
      </c>
      <c r="I399" s="306">
        <v>0</v>
      </c>
      <c r="J399" s="307">
        <v>0</v>
      </c>
      <c r="K399" s="306">
        <v>33253.61</v>
      </c>
      <c r="L399" s="307">
        <v>2.266942644317718E-5</v>
      </c>
      <c r="M399" s="243">
        <v>18472873.900000002</v>
      </c>
    </row>
    <row r="400" spans="1:13" ht="20.25" x14ac:dyDescent="0.3">
      <c r="A400" s="295" t="s">
        <v>1441</v>
      </c>
      <c r="B400" s="135"/>
      <c r="C400" s="135"/>
      <c r="D400" s="135" t="s">
        <v>1442</v>
      </c>
      <c r="E400" s="306">
        <v>46442666.549999982</v>
      </c>
      <c r="F400" s="307">
        <v>3.1660581007001344E-2</v>
      </c>
      <c r="G400" s="306">
        <v>0</v>
      </c>
      <c r="H400" s="307">
        <v>0</v>
      </c>
      <c r="I400" s="306">
        <v>299238.49</v>
      </c>
      <c r="J400" s="307">
        <v>2.0399484260573243E-4</v>
      </c>
      <c r="K400" s="306">
        <v>96256.43</v>
      </c>
      <c r="L400" s="307">
        <v>6.5619283427207847E-5</v>
      </c>
      <c r="M400" s="243">
        <v>46838161.469999984</v>
      </c>
    </row>
    <row r="401" spans="1:15" ht="20.25" x14ac:dyDescent="0.3">
      <c r="A401" s="295" t="s">
        <v>1443</v>
      </c>
      <c r="B401" s="135"/>
      <c r="C401" s="135"/>
      <c r="D401" s="135" t="s">
        <v>1444</v>
      </c>
      <c r="E401" s="306">
        <v>143868116.75999987</v>
      </c>
      <c r="F401" s="307">
        <v>9.8076800997222352E-2</v>
      </c>
      <c r="G401" s="306">
        <v>658416.50999999989</v>
      </c>
      <c r="H401" s="307">
        <v>4.4885125682349764E-4</v>
      </c>
      <c r="I401" s="306">
        <v>267021.53999999998</v>
      </c>
      <c r="J401" s="307">
        <v>1.8203212101705328E-4</v>
      </c>
      <c r="K401" s="306">
        <v>567963.91</v>
      </c>
      <c r="L401" s="307">
        <v>3.8718852118985891E-4</v>
      </c>
      <c r="M401" s="243">
        <v>145361518.71999985</v>
      </c>
    </row>
    <row r="402" spans="1:15" ht="20.25" x14ac:dyDescent="0.3">
      <c r="A402" s="295" t="s">
        <v>1445</v>
      </c>
      <c r="B402" s="135"/>
      <c r="C402" s="135"/>
      <c r="D402" s="135" t="s">
        <v>1446</v>
      </c>
      <c r="E402" s="306">
        <v>295799548.1700002</v>
      </c>
      <c r="F402" s="307">
        <v>0.2016504704050136</v>
      </c>
      <c r="G402" s="306">
        <v>555245.28999999992</v>
      </c>
      <c r="H402" s="307">
        <v>3.7851806945398049E-4</v>
      </c>
      <c r="I402" s="306">
        <v>735643.72000000009</v>
      </c>
      <c r="J402" s="307">
        <v>5.0149806889914308E-4</v>
      </c>
      <c r="K402" s="306">
        <v>574898.90999999992</v>
      </c>
      <c r="L402" s="307">
        <v>3.9191620255688741E-4</v>
      </c>
      <c r="M402" s="243">
        <v>297665336.09000027</v>
      </c>
    </row>
    <row r="403" spans="1:15" ht="20.25" x14ac:dyDescent="0.3">
      <c r="A403" s="112" t="s">
        <v>1447</v>
      </c>
      <c r="B403" s="135"/>
      <c r="C403" s="135"/>
      <c r="D403" s="135" t="s">
        <v>1448</v>
      </c>
      <c r="E403" s="306">
        <v>174086160.1400001</v>
      </c>
      <c r="F403" s="307">
        <v>0.11867684146379583</v>
      </c>
      <c r="G403" s="306">
        <v>583634.14999999991</v>
      </c>
      <c r="H403" s="307">
        <v>3.9787113137945728E-4</v>
      </c>
      <c r="I403" s="306">
        <v>0</v>
      </c>
      <c r="J403" s="307">
        <v>0</v>
      </c>
      <c r="K403" s="306">
        <v>443792.15</v>
      </c>
      <c r="L403" s="307">
        <v>3.0253898751096361E-4</v>
      </c>
      <c r="M403" s="243">
        <v>175113586.44000012</v>
      </c>
    </row>
    <row r="404" spans="1:15" ht="20.25" x14ac:dyDescent="0.3">
      <c r="A404" s="112" t="s">
        <v>1449</v>
      </c>
      <c r="B404" s="135"/>
      <c r="C404" s="135"/>
      <c r="D404" s="135" t="s">
        <v>1450</v>
      </c>
      <c r="E404" s="306">
        <v>214041762.69999999</v>
      </c>
      <c r="F404" s="307">
        <v>0.1459151050155347</v>
      </c>
      <c r="G404" s="306">
        <v>56922.05</v>
      </c>
      <c r="H404" s="307">
        <v>3.8804515523874061E-5</v>
      </c>
      <c r="I404" s="306">
        <v>0</v>
      </c>
      <c r="J404" s="307">
        <v>0</v>
      </c>
      <c r="K404" s="306">
        <v>510255.81</v>
      </c>
      <c r="L404" s="307">
        <v>3.4784814496828439E-4</v>
      </c>
      <c r="M404" s="243">
        <v>214608940.56</v>
      </c>
    </row>
    <row r="405" spans="1:15" ht="20.25" x14ac:dyDescent="0.3">
      <c r="A405" s="112" t="s">
        <v>1451</v>
      </c>
      <c r="B405" s="135"/>
      <c r="C405" s="135"/>
      <c r="D405" s="135" t="s">
        <v>1452</v>
      </c>
      <c r="E405" s="306">
        <v>210877589.22</v>
      </c>
      <c r="F405" s="307">
        <v>0.14375804603883077</v>
      </c>
      <c r="G405" s="306">
        <v>142854.63</v>
      </c>
      <c r="H405" s="307">
        <v>9.7385893647405265E-5</v>
      </c>
      <c r="I405" s="306">
        <v>0</v>
      </c>
      <c r="J405" s="307">
        <v>0</v>
      </c>
      <c r="K405" s="306">
        <v>292312.96999999997</v>
      </c>
      <c r="L405" s="307">
        <v>1.9927362388028419E-4</v>
      </c>
      <c r="M405" s="243">
        <v>211312756.81999999</v>
      </c>
    </row>
    <row r="406" spans="1:15" ht="20.25" x14ac:dyDescent="0.3">
      <c r="A406" s="112" t="s">
        <v>1453</v>
      </c>
      <c r="B406" s="135"/>
      <c r="C406" s="135"/>
      <c r="D406" s="135" t="s">
        <v>1454</v>
      </c>
      <c r="E406" s="306">
        <v>232870258.88000014</v>
      </c>
      <c r="F406" s="307">
        <v>0.15875074028004149</v>
      </c>
      <c r="G406" s="306">
        <v>0</v>
      </c>
      <c r="H406" s="307">
        <v>0</v>
      </c>
      <c r="I406" s="306">
        <v>0</v>
      </c>
      <c r="J406" s="307">
        <v>0</v>
      </c>
      <c r="K406" s="306">
        <v>0</v>
      </c>
      <c r="L406" s="307">
        <v>0</v>
      </c>
      <c r="M406" s="243">
        <v>232870258.88000014</v>
      </c>
    </row>
    <row r="407" spans="1:15" ht="20.25" x14ac:dyDescent="0.3">
      <c r="A407" s="112" t="s">
        <v>1455</v>
      </c>
      <c r="B407" s="135"/>
      <c r="C407" s="135"/>
      <c r="D407" s="135" t="s">
        <v>1456</v>
      </c>
      <c r="E407" s="306">
        <v>122412788.85000013</v>
      </c>
      <c r="F407" s="307">
        <v>8.3450419745082036E-2</v>
      </c>
      <c r="G407" s="306">
        <v>337805.54</v>
      </c>
      <c r="H407" s="307">
        <v>2.3028651148334712E-4</v>
      </c>
      <c r="I407" s="306">
        <v>166048.99</v>
      </c>
      <c r="J407" s="307">
        <v>1.1319779611202703E-4</v>
      </c>
      <c r="K407" s="306">
        <v>289080.29000000004</v>
      </c>
      <c r="L407" s="307">
        <v>1.9706986310139948E-4</v>
      </c>
      <c r="M407" s="243">
        <v>123205723.67000014</v>
      </c>
    </row>
    <row r="408" spans="1:15" ht="20.25" x14ac:dyDescent="0.3">
      <c r="A408" s="112" t="s">
        <v>1457</v>
      </c>
      <c r="B408" s="135"/>
      <c r="C408" s="135"/>
      <c r="D408" s="135" t="s">
        <v>1458</v>
      </c>
      <c r="E408" s="306">
        <v>1443271.6000000003</v>
      </c>
      <c r="F408" s="307">
        <v>9.8389736854815604E-4</v>
      </c>
      <c r="G408" s="306">
        <v>0</v>
      </c>
      <c r="H408" s="307">
        <v>0</v>
      </c>
      <c r="I408" s="306">
        <v>0</v>
      </c>
      <c r="J408" s="307">
        <v>0</v>
      </c>
      <c r="K408" s="306">
        <v>0</v>
      </c>
      <c r="L408" s="307">
        <v>0</v>
      </c>
      <c r="M408" s="243">
        <v>1443271.6000000003</v>
      </c>
    </row>
    <row r="409" spans="1:15" ht="20.25" x14ac:dyDescent="0.3">
      <c r="A409" s="112" t="s">
        <v>1459</v>
      </c>
      <c r="B409" s="135"/>
      <c r="C409" s="135"/>
      <c r="D409" s="135" t="s">
        <v>1460</v>
      </c>
      <c r="E409" s="306">
        <v>0</v>
      </c>
      <c r="F409" s="307">
        <v>0</v>
      </c>
      <c r="G409" s="306">
        <v>0</v>
      </c>
      <c r="H409" s="307">
        <v>0</v>
      </c>
      <c r="I409" s="306">
        <v>0</v>
      </c>
      <c r="J409" s="307">
        <v>0</v>
      </c>
      <c r="K409" s="306">
        <v>0</v>
      </c>
      <c r="L409" s="307">
        <v>0</v>
      </c>
      <c r="M409" s="243">
        <v>0</v>
      </c>
    </row>
    <row r="410" spans="1:15" ht="21" thickBot="1" x14ac:dyDescent="0.35">
      <c r="B410" s="145" t="s">
        <v>1481</v>
      </c>
      <c r="C410" s="145"/>
      <c r="D410" s="135"/>
      <c r="E410" s="285">
        <v>1460281783.1600003</v>
      </c>
      <c r="F410" s="309">
        <v>0.99549343573997662</v>
      </c>
      <c r="G410" s="285">
        <v>2334878.17</v>
      </c>
      <c r="H410" s="309">
        <v>1.5917173783115619E-3</v>
      </c>
      <c r="I410" s="285">
        <v>1467952.74</v>
      </c>
      <c r="J410" s="309">
        <v>1.0007228286339558E-3</v>
      </c>
      <c r="K410" s="285">
        <v>2807814.08</v>
      </c>
      <c r="L410" s="284">
        <v>1.9141240530780629E-3</v>
      </c>
      <c r="M410" s="285">
        <v>1466892428.1500003</v>
      </c>
    </row>
    <row r="411" spans="1:15" ht="21" thickTop="1" x14ac:dyDescent="0.3">
      <c r="B411" s="145"/>
      <c r="C411" s="145"/>
      <c r="D411" s="135"/>
      <c r="E411" s="135"/>
      <c r="F411" s="135"/>
      <c r="G411" s="135"/>
      <c r="H411" s="135"/>
      <c r="I411" s="135"/>
      <c r="J411" s="135"/>
      <c r="K411" s="135"/>
      <c r="L411" s="135"/>
      <c r="M411" s="135"/>
    </row>
    <row r="412" spans="1:15" ht="23.25" customHeight="1" thickBot="1" x14ac:dyDescent="0.35">
      <c r="B412" s="155" t="s">
        <v>1482</v>
      </c>
      <c r="C412" s="155"/>
      <c r="D412" s="135"/>
      <c r="E412" s="311">
        <v>64931460145.849991</v>
      </c>
      <c r="F412" s="280">
        <v>0.99808513537785981</v>
      </c>
      <c r="G412" s="311">
        <v>33913009.130000003</v>
      </c>
      <c r="H412" s="280">
        <v>5.2128922147379132E-4</v>
      </c>
      <c r="I412" s="311">
        <v>19358247.379999999</v>
      </c>
      <c r="J412" s="284">
        <v>2.9756267475805853E-4</v>
      </c>
      <c r="K412" s="311">
        <v>71302240.769999996</v>
      </c>
      <c r="L412" s="284">
        <v>1.0960127259084696E-3</v>
      </c>
      <c r="M412" s="312">
        <v>65056033643.129982</v>
      </c>
      <c r="O412" s="114" t="s">
        <v>1492</v>
      </c>
    </row>
    <row r="413" spans="1:15" ht="22.5" customHeight="1" thickTop="1" x14ac:dyDescent="0.25">
      <c r="B413" s="193" t="s">
        <v>1461</v>
      </c>
      <c r="C413" s="185"/>
      <c r="D413" s="185"/>
      <c r="E413" s="185"/>
      <c r="F413" s="185"/>
      <c r="G413" s="185"/>
      <c r="H413" s="185"/>
      <c r="I413" s="185"/>
      <c r="J413" s="185"/>
      <c r="K413" s="185"/>
      <c r="L413" s="185"/>
      <c r="M413" s="185"/>
    </row>
    <row r="414" spans="1:15" ht="20.100000000000001" customHeight="1" x14ac:dyDescent="0.25">
      <c r="B414" s="185"/>
      <c r="C414" s="185"/>
      <c r="D414" s="185"/>
      <c r="E414" s="185"/>
      <c r="F414" s="185"/>
      <c r="G414" s="185"/>
      <c r="H414" s="185"/>
      <c r="I414" s="185"/>
      <c r="J414" s="185"/>
      <c r="K414" s="185"/>
      <c r="L414" s="185"/>
      <c r="M414" s="185"/>
    </row>
    <row r="415" spans="1:15" ht="23.25" x14ac:dyDescent="0.35">
      <c r="A415" s="257"/>
      <c r="B415" s="257" t="s">
        <v>1483</v>
      </c>
      <c r="C415" s="167"/>
      <c r="D415" s="167"/>
      <c r="E415" s="167"/>
      <c r="F415" s="167"/>
      <c r="G415" s="167"/>
      <c r="H415" s="167"/>
      <c r="I415" s="167"/>
      <c r="J415" s="167"/>
      <c r="K415" s="167"/>
      <c r="L415" s="167"/>
      <c r="M415" s="127"/>
    </row>
    <row r="416" spans="1:15" ht="15" customHeight="1" x14ac:dyDescent="0.2"/>
    <row r="417" spans="2:13" ht="89.25" customHeight="1" x14ac:dyDescent="0.2">
      <c r="B417" s="322" t="s">
        <v>1484</v>
      </c>
      <c r="C417" s="322"/>
      <c r="D417" s="322"/>
      <c r="E417" s="322"/>
      <c r="F417" s="322"/>
      <c r="G417" s="322"/>
      <c r="H417" s="322"/>
      <c r="I417" s="322"/>
      <c r="J417" s="322"/>
      <c r="K417" s="322"/>
      <c r="L417" s="322"/>
      <c r="M417" s="322"/>
    </row>
    <row r="418" spans="2:13" ht="90.75" customHeight="1" x14ac:dyDescent="0.2">
      <c r="B418" s="322" t="s">
        <v>1485</v>
      </c>
      <c r="C418" s="322"/>
      <c r="D418" s="322"/>
      <c r="E418" s="322"/>
      <c r="F418" s="322"/>
      <c r="G418" s="322"/>
      <c r="H418" s="322"/>
      <c r="I418" s="322"/>
      <c r="J418" s="322"/>
      <c r="K418" s="322"/>
      <c r="L418" s="322"/>
      <c r="M418" s="322"/>
    </row>
    <row r="419" spans="2:13" ht="25.5" customHeight="1" x14ac:dyDescent="0.2">
      <c r="B419" s="322" t="s">
        <v>1486</v>
      </c>
      <c r="C419" s="322"/>
      <c r="D419" s="322"/>
      <c r="E419" s="322"/>
      <c r="F419" s="322"/>
      <c r="G419" s="322"/>
      <c r="H419" s="322"/>
      <c r="I419" s="322"/>
      <c r="J419" s="322"/>
      <c r="K419" s="322"/>
      <c r="L419" s="322"/>
      <c r="M419" s="322"/>
    </row>
    <row r="420" spans="2:13" ht="147.75" customHeight="1" x14ac:dyDescent="0.2">
      <c r="B420" s="322" t="s">
        <v>1487</v>
      </c>
      <c r="C420" s="322"/>
      <c r="D420" s="322"/>
      <c r="E420" s="322"/>
      <c r="F420" s="322"/>
      <c r="G420" s="322"/>
      <c r="H420" s="322"/>
      <c r="I420" s="322"/>
      <c r="J420" s="322"/>
      <c r="K420" s="322"/>
      <c r="L420" s="322"/>
      <c r="M420" s="322"/>
    </row>
    <row r="421" spans="2:13" ht="63" customHeight="1" x14ac:dyDescent="0.2">
      <c r="B421" s="322" t="s">
        <v>1488</v>
      </c>
      <c r="C421" s="322"/>
      <c r="D421" s="322"/>
      <c r="E421" s="322"/>
      <c r="F421" s="322"/>
      <c r="G421" s="322"/>
      <c r="H421" s="322"/>
      <c r="I421" s="322"/>
      <c r="J421" s="322"/>
      <c r="K421" s="322"/>
      <c r="L421" s="322"/>
      <c r="M421" s="322"/>
    </row>
    <row r="422" spans="2:13" ht="45.75" customHeight="1" x14ac:dyDescent="0.2">
      <c r="B422" s="322" t="s">
        <v>1489</v>
      </c>
      <c r="C422" s="322"/>
      <c r="D422" s="322"/>
      <c r="E422" s="322"/>
      <c r="F422" s="322"/>
      <c r="G422" s="322"/>
      <c r="H422" s="322"/>
      <c r="I422" s="322"/>
      <c r="J422" s="322"/>
      <c r="K422" s="322"/>
      <c r="L422" s="322"/>
      <c r="M422" s="322"/>
    </row>
    <row r="460" spans="5:6" x14ac:dyDescent="0.2">
      <c r="E460" s="313"/>
    </row>
    <row r="461" spans="5:6" x14ac:dyDescent="0.2">
      <c r="F461" s="314"/>
    </row>
    <row r="465" spans="5:6" x14ac:dyDescent="0.2">
      <c r="E465" s="314"/>
      <c r="F465" s="314"/>
    </row>
    <row r="467" spans="5:6" x14ac:dyDescent="0.2">
      <c r="F467" s="314"/>
    </row>
    <row r="468" spans="5:6" x14ac:dyDescent="0.2">
      <c r="F468" s="315"/>
    </row>
  </sheetData>
  <protectedRanges>
    <protectedRange sqref="A1:XFD206" name="TBSM"/>
  </protectedRanges>
  <mergeCells count="67">
    <mergeCell ref="E18:F18"/>
    <mergeCell ref="D1:L1"/>
    <mergeCell ref="B5:M5"/>
    <mergeCell ref="B6:M6"/>
    <mergeCell ref="B7:M7"/>
    <mergeCell ref="B8:M8"/>
    <mergeCell ref="B9:M9"/>
    <mergeCell ref="C13:D13"/>
    <mergeCell ref="E13:F13"/>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I110:L110"/>
    <mergeCell ref="B71:M71"/>
    <mergeCell ref="B72:M72"/>
    <mergeCell ref="B73:M73"/>
    <mergeCell ref="B74:M74"/>
    <mergeCell ref="B75:M75"/>
    <mergeCell ref="G93:H93"/>
    <mergeCell ref="I94:L94"/>
    <mergeCell ref="I96:L97"/>
    <mergeCell ref="I99:K100"/>
    <mergeCell ref="I102:L103"/>
    <mergeCell ref="G109:H109"/>
    <mergeCell ref="E306:L306"/>
    <mergeCell ref="B115:D116"/>
    <mergeCell ref="B118:D119"/>
    <mergeCell ref="I121:L121"/>
    <mergeCell ref="I126:L127"/>
    <mergeCell ref="I129:K129"/>
    <mergeCell ref="I131:K131"/>
    <mergeCell ref="I135:K135"/>
    <mergeCell ref="I137:K137"/>
    <mergeCell ref="B147:M147"/>
    <mergeCell ref="B149:L149"/>
    <mergeCell ref="B178:M178"/>
    <mergeCell ref="B422:M422"/>
    <mergeCell ref="E325:L325"/>
    <mergeCell ref="B417:M417"/>
    <mergeCell ref="B418:M418"/>
    <mergeCell ref="B419:M419"/>
    <mergeCell ref="B420:M420"/>
    <mergeCell ref="B421:M421"/>
  </mergeCells>
  <pageMargins left="0.45" right="0.45" top="0.6" bottom="0.6" header="0.3" footer="0.3"/>
  <pageSetup scale="29" fitToHeight="0" orientation="portrait" r:id="rId1"/>
  <headerFooter>
    <oddFooter>&amp;CMonthly Investor Report -  December 31, 2020&amp;R&amp;P&amp;L&amp;1#&amp;"Calibri"&amp;10&amp;K000000Internal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7" min="1" max="14" man="1"/>
    <brk id="206" min="1" max="14" man="1"/>
    <brk id="322"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3779-8BE5-45ED-91E9-278A9B2B18C5}">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1" customWidth="1"/>
    <col min="15" max="16384" width="8.85546875" style="44"/>
  </cols>
  <sheetData>
    <row r="1" spans="1:13" ht="45" customHeight="1" x14ac:dyDescent="0.25">
      <c r="A1" s="344" t="s">
        <v>1493</v>
      </c>
      <c r="B1" s="344"/>
    </row>
    <row r="2" spans="1:13" ht="31.5" x14ac:dyDescent="0.25">
      <c r="A2" s="20" t="s">
        <v>1494</v>
      </c>
      <c r="B2" s="20"/>
      <c r="C2" s="21"/>
      <c r="D2" s="21"/>
      <c r="E2" s="21"/>
      <c r="F2" s="22" t="s">
        <v>16</v>
      </c>
      <c r="G2" s="67"/>
      <c r="H2" s="21"/>
      <c r="I2" s="20"/>
      <c r="J2" s="21"/>
      <c r="K2" s="21"/>
      <c r="L2" s="21"/>
      <c r="M2" s="21"/>
    </row>
    <row r="3" spans="1:13" ht="15.75" thickBot="1" x14ac:dyDescent="0.3">
      <c r="A3" s="21"/>
      <c r="B3" s="23"/>
      <c r="C3" s="23"/>
      <c r="D3" s="21"/>
      <c r="E3" s="21"/>
      <c r="F3" s="21"/>
      <c r="G3" s="21"/>
      <c r="H3" s="21"/>
      <c r="L3" s="21"/>
      <c r="M3" s="21"/>
    </row>
    <row r="4" spans="1:13" ht="19.5" thickBot="1" x14ac:dyDescent="0.3">
      <c r="A4" s="25"/>
      <c r="B4" s="26" t="s">
        <v>17</v>
      </c>
      <c r="C4" s="27" t="s">
        <v>1495</v>
      </c>
      <c r="D4" s="25"/>
      <c r="E4" s="25"/>
      <c r="F4" s="21"/>
      <c r="G4" s="21"/>
      <c r="H4" s="21"/>
      <c r="I4" s="35" t="s">
        <v>1496</v>
      </c>
      <c r="J4" s="105" t="s">
        <v>1042</v>
      </c>
      <c r="L4" s="21"/>
      <c r="M4" s="21"/>
    </row>
    <row r="5" spans="1:13" ht="15.75" thickBot="1" x14ac:dyDescent="0.3">
      <c r="H5" s="21"/>
      <c r="I5" s="345" t="s">
        <v>1044</v>
      </c>
      <c r="J5" s="24" t="s">
        <v>69</v>
      </c>
      <c r="L5" s="21"/>
      <c r="M5" s="21"/>
    </row>
    <row r="6" spans="1:13" ht="18.75" x14ac:dyDescent="0.25">
      <c r="A6" s="28"/>
      <c r="B6" s="29" t="s">
        <v>1497</v>
      </c>
      <c r="C6" s="28"/>
      <c r="E6" s="30"/>
      <c r="F6" s="30"/>
      <c r="G6" s="30"/>
      <c r="H6" s="21"/>
      <c r="I6" s="345" t="s">
        <v>1046</v>
      </c>
      <c r="J6" s="24" t="s">
        <v>116</v>
      </c>
      <c r="L6" s="21"/>
      <c r="M6" s="21"/>
    </row>
    <row r="7" spans="1:13" x14ac:dyDescent="0.25">
      <c r="B7" s="31" t="s">
        <v>1498</v>
      </c>
      <c r="H7" s="21"/>
      <c r="I7" s="345" t="s">
        <v>1048</v>
      </c>
      <c r="J7" s="24" t="s">
        <v>1049</v>
      </c>
      <c r="L7" s="21"/>
      <c r="M7" s="21"/>
    </row>
    <row r="8" spans="1:13" x14ac:dyDescent="0.25">
      <c r="B8" s="31" t="s">
        <v>1499</v>
      </c>
      <c r="H8" s="21"/>
      <c r="I8" s="345" t="s">
        <v>1500</v>
      </c>
      <c r="J8" s="24" t="s">
        <v>1501</v>
      </c>
      <c r="L8" s="21"/>
      <c r="M8" s="21"/>
    </row>
    <row r="9" spans="1:13" ht="15.75" thickBot="1" x14ac:dyDescent="0.3">
      <c r="B9" s="33" t="s">
        <v>1502</v>
      </c>
      <c r="H9" s="21"/>
      <c r="L9" s="21"/>
      <c r="M9" s="21"/>
    </row>
    <row r="10" spans="1:13" x14ac:dyDescent="0.25">
      <c r="B10" s="34"/>
      <c r="H10" s="21"/>
      <c r="I10" s="346" t="s">
        <v>1503</v>
      </c>
      <c r="L10" s="21"/>
      <c r="M10" s="21"/>
    </row>
    <row r="11" spans="1:13" x14ac:dyDescent="0.25">
      <c r="B11" s="34"/>
      <c r="H11" s="21"/>
      <c r="I11" s="346" t="s">
        <v>1504</v>
      </c>
      <c r="L11" s="21"/>
      <c r="M11" s="21"/>
    </row>
    <row r="12" spans="1:13" ht="37.5" x14ac:dyDescent="0.25">
      <c r="A12" s="35" t="s">
        <v>27</v>
      </c>
      <c r="B12" s="35" t="s">
        <v>1505</v>
      </c>
      <c r="C12" s="36"/>
      <c r="D12" s="36"/>
      <c r="E12" s="36"/>
      <c r="F12" s="36"/>
      <c r="G12" s="36"/>
      <c r="H12" s="21"/>
      <c r="L12" s="21"/>
      <c r="M12" s="21"/>
    </row>
    <row r="13" spans="1:13" ht="15" customHeight="1" x14ac:dyDescent="0.25">
      <c r="A13" s="46"/>
      <c r="B13" s="47" t="s">
        <v>1506</v>
      </c>
      <c r="C13" s="46" t="s">
        <v>1507</v>
      </c>
      <c r="D13" s="46" t="s">
        <v>1508</v>
      </c>
      <c r="E13" s="48"/>
      <c r="F13" s="49"/>
      <c r="G13" s="49"/>
      <c r="H13" s="21"/>
      <c r="L13" s="21"/>
      <c r="M13" s="21"/>
    </row>
    <row r="14" spans="1:13" x14ac:dyDescent="0.25">
      <c r="A14" s="24" t="s">
        <v>1509</v>
      </c>
      <c r="B14" s="43" t="s">
        <v>1510</v>
      </c>
      <c r="C14" s="347"/>
      <c r="D14" s="347"/>
      <c r="E14" s="30"/>
      <c r="F14" s="30"/>
      <c r="G14" s="30"/>
      <c r="H14" s="21"/>
      <c r="L14" s="21"/>
      <c r="M14" s="21"/>
    </row>
    <row r="15" spans="1:13" x14ac:dyDescent="0.25">
      <c r="A15" s="24" t="s">
        <v>1511</v>
      </c>
      <c r="B15" s="43" t="s">
        <v>457</v>
      </c>
      <c r="C15" s="24" t="s">
        <v>3</v>
      </c>
      <c r="D15" s="24" t="s">
        <v>1512</v>
      </c>
      <c r="E15" s="30"/>
      <c r="F15" s="30"/>
      <c r="G15" s="30"/>
      <c r="H15" s="21"/>
      <c r="L15" s="21"/>
      <c r="M15" s="21"/>
    </row>
    <row r="16" spans="1:13" x14ac:dyDescent="0.25">
      <c r="A16" s="24" t="s">
        <v>1513</v>
      </c>
      <c r="B16" s="43" t="s">
        <v>1514</v>
      </c>
      <c r="E16" s="30"/>
      <c r="F16" s="30"/>
      <c r="G16" s="30"/>
      <c r="H16" s="21"/>
      <c r="L16" s="21"/>
      <c r="M16" s="21"/>
    </row>
    <row r="17" spans="1:13" x14ac:dyDescent="0.25">
      <c r="A17" s="24" t="s">
        <v>1515</v>
      </c>
      <c r="B17" s="43" t="s">
        <v>1516</v>
      </c>
      <c r="E17" s="30"/>
      <c r="F17" s="30"/>
      <c r="G17" s="30"/>
      <c r="H17" s="21"/>
      <c r="L17" s="21"/>
      <c r="M17" s="21"/>
    </row>
    <row r="18" spans="1:13" x14ac:dyDescent="0.25">
      <c r="A18" s="24" t="s">
        <v>1517</v>
      </c>
      <c r="B18" s="43" t="s">
        <v>1518</v>
      </c>
      <c r="C18" s="24" t="s">
        <v>3</v>
      </c>
      <c r="D18" s="24" t="s">
        <v>1512</v>
      </c>
      <c r="E18" s="30"/>
      <c r="F18" s="30"/>
      <c r="G18" s="30"/>
      <c r="H18" s="21"/>
      <c r="L18" s="21"/>
      <c r="M18" s="21"/>
    </row>
    <row r="19" spans="1:13" x14ac:dyDescent="0.25">
      <c r="A19" s="24" t="s">
        <v>1519</v>
      </c>
      <c r="B19" s="43" t="s">
        <v>1520</v>
      </c>
      <c r="E19" s="30"/>
      <c r="F19" s="30"/>
      <c r="G19" s="30"/>
      <c r="H19" s="21"/>
      <c r="L19" s="21"/>
      <c r="M19" s="21"/>
    </row>
    <row r="20" spans="1:13" x14ac:dyDescent="0.25">
      <c r="A20" s="24" t="s">
        <v>1521</v>
      </c>
      <c r="B20" s="43" t="s">
        <v>1522</v>
      </c>
      <c r="C20" s="24" t="s">
        <v>3</v>
      </c>
      <c r="D20" s="24" t="s">
        <v>1512</v>
      </c>
      <c r="E20" s="30"/>
      <c r="F20" s="30"/>
      <c r="G20" s="30"/>
      <c r="H20" s="21"/>
      <c r="L20" s="21"/>
      <c r="M20" s="21"/>
    </row>
    <row r="21" spans="1:13" x14ac:dyDescent="0.25">
      <c r="A21" s="24" t="s">
        <v>1523</v>
      </c>
      <c r="B21" s="43" t="s">
        <v>1524</v>
      </c>
      <c r="C21" s="24" t="s">
        <v>1525</v>
      </c>
      <c r="D21" s="24" t="s">
        <v>1526</v>
      </c>
      <c r="E21" s="30"/>
      <c r="F21" s="30"/>
      <c r="G21" s="30"/>
      <c r="H21" s="21"/>
      <c r="L21" s="21"/>
      <c r="M21" s="21"/>
    </row>
    <row r="22" spans="1:13" x14ac:dyDescent="0.25">
      <c r="A22" s="24" t="s">
        <v>1527</v>
      </c>
      <c r="B22" s="43" t="s">
        <v>1528</v>
      </c>
      <c r="E22" s="30"/>
      <c r="F22" s="30"/>
      <c r="G22" s="30"/>
      <c r="H22" s="21"/>
      <c r="L22" s="21"/>
      <c r="M22" s="21"/>
    </row>
    <row r="23" spans="1:13" x14ac:dyDescent="0.25">
      <c r="A23" s="24" t="s">
        <v>1529</v>
      </c>
      <c r="B23" s="43" t="s">
        <v>1530</v>
      </c>
      <c r="C23" s="24" t="s">
        <v>1146</v>
      </c>
      <c r="D23" s="24" t="s">
        <v>1531</v>
      </c>
      <c r="E23" s="30"/>
      <c r="F23" s="30"/>
      <c r="G23" s="30"/>
      <c r="H23" s="21"/>
      <c r="L23" s="21"/>
      <c r="M23" s="21"/>
    </row>
    <row r="24" spans="1:13" x14ac:dyDescent="0.25">
      <c r="A24" s="24" t="s">
        <v>1532</v>
      </c>
      <c r="B24" s="43" t="s">
        <v>1533</v>
      </c>
      <c r="C24" s="24" t="s">
        <v>1150</v>
      </c>
      <c r="D24" s="24" t="s">
        <v>1534</v>
      </c>
      <c r="E24" s="30"/>
      <c r="F24" s="30"/>
      <c r="G24" s="30"/>
      <c r="H24" s="21"/>
      <c r="L24" s="21"/>
      <c r="M24" s="21"/>
    </row>
    <row r="25" spans="1:13" outlineLevel="1" x14ac:dyDescent="0.25">
      <c r="A25" s="24" t="s">
        <v>1535</v>
      </c>
      <c r="B25" s="41"/>
      <c r="E25" s="30"/>
      <c r="F25" s="30"/>
      <c r="G25" s="30"/>
      <c r="H25" s="21"/>
      <c r="L25" s="21"/>
      <c r="M25" s="21"/>
    </row>
    <row r="26" spans="1:13" outlineLevel="1" x14ac:dyDescent="0.25">
      <c r="A26" s="24" t="s">
        <v>1536</v>
      </c>
      <c r="B26" s="41"/>
      <c r="E26" s="30"/>
      <c r="F26" s="30"/>
      <c r="G26" s="30"/>
      <c r="H26" s="21"/>
      <c r="L26" s="21"/>
      <c r="M26" s="21"/>
    </row>
    <row r="27" spans="1:13" outlineLevel="1" x14ac:dyDescent="0.25">
      <c r="A27" s="24" t="s">
        <v>1537</v>
      </c>
      <c r="B27" s="41"/>
      <c r="E27" s="30"/>
      <c r="F27" s="30"/>
      <c r="G27" s="30"/>
      <c r="H27" s="21"/>
      <c r="L27" s="21"/>
      <c r="M27" s="21"/>
    </row>
    <row r="28" spans="1:13" outlineLevel="1" x14ac:dyDescent="0.25">
      <c r="A28" s="24" t="s">
        <v>1538</v>
      </c>
      <c r="B28" s="41"/>
      <c r="E28" s="30"/>
      <c r="F28" s="30"/>
      <c r="G28" s="30"/>
      <c r="H28" s="21"/>
      <c r="L28" s="21"/>
      <c r="M28" s="21"/>
    </row>
    <row r="29" spans="1:13" outlineLevel="1" x14ac:dyDescent="0.25">
      <c r="A29" s="24" t="s">
        <v>1539</v>
      </c>
      <c r="B29" s="41"/>
      <c r="E29" s="30"/>
      <c r="F29" s="30"/>
      <c r="G29" s="30"/>
      <c r="H29" s="21"/>
      <c r="L29" s="21"/>
      <c r="M29" s="21"/>
    </row>
    <row r="30" spans="1:13" outlineLevel="1" x14ac:dyDescent="0.25">
      <c r="A30" s="24" t="s">
        <v>1540</v>
      </c>
      <c r="B30" s="41"/>
      <c r="E30" s="30"/>
      <c r="F30" s="30"/>
      <c r="G30" s="30"/>
      <c r="H30" s="21"/>
      <c r="L30" s="21"/>
      <c r="M30" s="21"/>
    </row>
    <row r="31" spans="1:13" outlineLevel="1" x14ac:dyDescent="0.25">
      <c r="A31" s="24" t="s">
        <v>1541</v>
      </c>
      <c r="B31" s="41"/>
      <c r="E31" s="30"/>
      <c r="F31" s="30"/>
      <c r="G31" s="30"/>
      <c r="H31" s="21"/>
      <c r="L31" s="21"/>
      <c r="M31" s="21"/>
    </row>
    <row r="32" spans="1:13" outlineLevel="1" x14ac:dyDescent="0.25">
      <c r="A32" s="24" t="s">
        <v>1542</v>
      </c>
      <c r="B32" s="41"/>
      <c r="E32" s="30"/>
      <c r="F32" s="30"/>
      <c r="G32" s="30"/>
      <c r="H32" s="21"/>
      <c r="L32" s="21"/>
      <c r="M32" s="21"/>
    </row>
    <row r="33" spans="1:13" ht="18.75" x14ac:dyDescent="0.25">
      <c r="A33" s="36"/>
      <c r="B33" s="35" t="s">
        <v>1499</v>
      </c>
      <c r="C33" s="36"/>
      <c r="D33" s="36"/>
      <c r="E33" s="36"/>
      <c r="F33" s="36"/>
      <c r="G33" s="36"/>
      <c r="H33" s="21"/>
      <c r="L33" s="21"/>
      <c r="M33" s="21"/>
    </row>
    <row r="34" spans="1:13" ht="15" customHeight="1" x14ac:dyDescent="0.25">
      <c r="A34" s="46"/>
      <c r="B34" s="47" t="s">
        <v>1543</v>
      </c>
      <c r="C34" s="46" t="s">
        <v>1544</v>
      </c>
      <c r="D34" s="46" t="s">
        <v>1508</v>
      </c>
      <c r="E34" s="46" t="s">
        <v>1545</v>
      </c>
      <c r="F34" s="49"/>
      <c r="G34" s="49"/>
      <c r="H34" s="21"/>
      <c r="L34" s="21"/>
      <c r="M34" s="21"/>
    </row>
    <row r="35" spans="1:13" ht="30" x14ac:dyDescent="0.25">
      <c r="A35" s="24" t="s">
        <v>1546</v>
      </c>
      <c r="B35" s="43" t="s">
        <v>3</v>
      </c>
      <c r="C35" s="43" t="s">
        <v>1148</v>
      </c>
      <c r="D35" s="43" t="s">
        <v>1512</v>
      </c>
      <c r="E35" s="43" t="s">
        <v>1547</v>
      </c>
      <c r="F35" s="348"/>
      <c r="G35" s="348"/>
      <c r="H35" s="21"/>
      <c r="L35" s="21"/>
      <c r="M35" s="21"/>
    </row>
    <row r="36" spans="1:13" ht="30" x14ac:dyDescent="0.25">
      <c r="A36" s="24" t="s">
        <v>1548</v>
      </c>
      <c r="B36" s="43" t="s">
        <v>3</v>
      </c>
      <c r="C36" s="24" t="s">
        <v>1148</v>
      </c>
      <c r="D36" s="24" t="s">
        <v>1512</v>
      </c>
      <c r="E36" s="24" t="s">
        <v>1549</v>
      </c>
      <c r="H36" s="21"/>
      <c r="L36" s="21"/>
      <c r="M36" s="21"/>
    </row>
    <row r="37" spans="1:13" x14ac:dyDescent="0.25">
      <c r="A37" s="24" t="s">
        <v>1550</v>
      </c>
      <c r="B37" s="43"/>
      <c r="H37" s="21"/>
      <c r="L37" s="21"/>
      <c r="M37" s="21"/>
    </row>
    <row r="38" spans="1:13" x14ac:dyDescent="0.25">
      <c r="A38" s="24" t="s">
        <v>1551</v>
      </c>
      <c r="B38" s="43"/>
      <c r="H38" s="21"/>
      <c r="L38" s="21"/>
      <c r="M38" s="21"/>
    </row>
    <row r="39" spans="1:13" x14ac:dyDescent="0.25">
      <c r="A39" s="24" t="s">
        <v>1552</v>
      </c>
      <c r="B39" s="43"/>
      <c r="H39" s="21"/>
      <c r="L39" s="21"/>
      <c r="M39" s="21"/>
    </row>
    <row r="40" spans="1:13" x14ac:dyDescent="0.25">
      <c r="A40" s="24" t="s">
        <v>1553</v>
      </c>
      <c r="B40" s="43"/>
      <c r="H40" s="21"/>
      <c r="L40" s="21"/>
      <c r="M40" s="21"/>
    </row>
    <row r="41" spans="1:13" x14ac:dyDescent="0.25">
      <c r="A41" s="24" t="s">
        <v>1554</v>
      </c>
      <c r="B41" s="43"/>
      <c r="H41" s="21"/>
      <c r="L41" s="21"/>
      <c r="M41" s="21"/>
    </row>
    <row r="42" spans="1:13" x14ac:dyDescent="0.25">
      <c r="A42" s="24" t="s">
        <v>1555</v>
      </c>
      <c r="B42" s="43"/>
      <c r="H42" s="21"/>
      <c r="L42" s="21"/>
      <c r="M42" s="21"/>
    </row>
    <row r="43" spans="1:13" x14ac:dyDescent="0.25">
      <c r="A43" s="24" t="s">
        <v>1556</v>
      </c>
      <c r="B43" s="43"/>
      <c r="H43" s="21"/>
      <c r="L43" s="21"/>
      <c r="M43" s="21"/>
    </row>
    <row r="44" spans="1:13" x14ac:dyDescent="0.25">
      <c r="A44" s="24" t="s">
        <v>1557</v>
      </c>
      <c r="B44" s="43"/>
      <c r="H44" s="21"/>
      <c r="L44" s="21"/>
      <c r="M44" s="21"/>
    </row>
    <row r="45" spans="1:13" x14ac:dyDescent="0.25">
      <c r="A45" s="24" t="s">
        <v>1558</v>
      </c>
      <c r="B45" s="43"/>
      <c r="H45" s="21"/>
      <c r="L45" s="21"/>
      <c r="M45" s="21"/>
    </row>
    <row r="46" spans="1:13" x14ac:dyDescent="0.25">
      <c r="A46" s="24" t="s">
        <v>1559</v>
      </c>
      <c r="B46" s="43"/>
      <c r="H46" s="21"/>
      <c r="L46" s="21"/>
      <c r="M46" s="21"/>
    </row>
    <row r="47" spans="1:13" x14ac:dyDescent="0.25">
      <c r="A47" s="24" t="s">
        <v>1560</v>
      </c>
      <c r="B47" s="43"/>
      <c r="H47" s="21"/>
      <c r="L47" s="21"/>
      <c r="M47" s="21"/>
    </row>
    <row r="48" spans="1:13" x14ac:dyDescent="0.25">
      <c r="A48" s="24" t="s">
        <v>1561</v>
      </c>
      <c r="B48" s="43"/>
      <c r="H48" s="21"/>
      <c r="L48" s="21"/>
      <c r="M48" s="21"/>
    </row>
    <row r="49" spans="1:13" x14ac:dyDescent="0.25">
      <c r="A49" s="24" t="s">
        <v>1562</v>
      </c>
      <c r="B49" s="43"/>
      <c r="H49" s="21"/>
      <c r="L49" s="21"/>
      <c r="M49" s="21"/>
    </row>
    <row r="50" spans="1:13" x14ac:dyDescent="0.25">
      <c r="A50" s="24" t="s">
        <v>1563</v>
      </c>
      <c r="B50" s="43"/>
      <c r="H50" s="21"/>
      <c r="L50" s="21"/>
      <c r="M50" s="21"/>
    </row>
    <row r="51" spans="1:13" x14ac:dyDescent="0.25">
      <c r="A51" s="24" t="s">
        <v>1564</v>
      </c>
      <c r="B51" s="43"/>
      <c r="H51" s="21"/>
      <c r="L51" s="21"/>
      <c r="M51" s="21"/>
    </row>
    <row r="52" spans="1:13" x14ac:dyDescent="0.25">
      <c r="A52" s="24" t="s">
        <v>1565</v>
      </c>
      <c r="B52" s="43"/>
      <c r="H52" s="21"/>
      <c r="L52" s="21"/>
      <c r="M52" s="21"/>
    </row>
    <row r="53" spans="1:13" x14ac:dyDescent="0.25">
      <c r="A53" s="24" t="s">
        <v>1566</v>
      </c>
      <c r="B53" s="43"/>
      <c r="H53" s="21"/>
      <c r="L53" s="21"/>
      <c r="M53" s="21"/>
    </row>
    <row r="54" spans="1:13" x14ac:dyDescent="0.25">
      <c r="A54" s="24" t="s">
        <v>1567</v>
      </c>
      <c r="B54" s="43"/>
      <c r="H54" s="21"/>
      <c r="L54" s="21"/>
      <c r="M54" s="21"/>
    </row>
    <row r="55" spans="1:13" x14ac:dyDescent="0.25">
      <c r="A55" s="24" t="s">
        <v>1568</v>
      </c>
      <c r="B55" s="43"/>
      <c r="H55" s="21"/>
      <c r="L55" s="21"/>
      <c r="M55" s="21"/>
    </row>
    <row r="56" spans="1:13" x14ac:dyDescent="0.25">
      <c r="A56" s="24" t="s">
        <v>1569</v>
      </c>
      <c r="B56" s="43"/>
      <c r="H56" s="21"/>
      <c r="L56" s="21"/>
      <c r="M56" s="21"/>
    </row>
    <row r="57" spans="1:13" x14ac:dyDescent="0.25">
      <c r="A57" s="24" t="s">
        <v>1570</v>
      </c>
      <c r="B57" s="43"/>
      <c r="H57" s="21"/>
      <c r="L57" s="21"/>
      <c r="M57" s="21"/>
    </row>
    <row r="58" spans="1:13" x14ac:dyDescent="0.25">
      <c r="A58" s="24" t="s">
        <v>1571</v>
      </c>
      <c r="B58" s="43"/>
      <c r="H58" s="21"/>
      <c r="L58" s="21"/>
      <c r="M58" s="21"/>
    </row>
    <row r="59" spans="1:13" x14ac:dyDescent="0.25">
      <c r="A59" s="24" t="s">
        <v>1572</v>
      </c>
      <c r="B59" s="43"/>
      <c r="H59" s="21"/>
      <c r="L59" s="21"/>
      <c r="M59" s="21"/>
    </row>
    <row r="60" spans="1:13" outlineLevel="1" x14ac:dyDescent="0.25">
      <c r="A60" s="24" t="s">
        <v>1573</v>
      </c>
      <c r="B60" s="43"/>
      <c r="E60" s="43"/>
      <c r="F60" s="43"/>
      <c r="G60" s="43"/>
      <c r="H60" s="21"/>
      <c r="L60" s="21"/>
      <c r="M60" s="21"/>
    </row>
    <row r="61" spans="1:13" outlineLevel="1" x14ac:dyDescent="0.25">
      <c r="A61" s="24" t="s">
        <v>1574</v>
      </c>
      <c r="B61" s="43"/>
      <c r="E61" s="43"/>
      <c r="F61" s="43"/>
      <c r="G61" s="43"/>
      <c r="H61" s="21"/>
      <c r="L61" s="21"/>
      <c r="M61" s="21"/>
    </row>
    <row r="62" spans="1:13" outlineLevel="1" x14ac:dyDescent="0.25">
      <c r="A62" s="24" t="s">
        <v>1575</v>
      </c>
      <c r="B62" s="43"/>
      <c r="E62" s="43"/>
      <c r="F62" s="43"/>
      <c r="G62" s="43"/>
      <c r="H62" s="21"/>
      <c r="L62" s="21"/>
      <c r="M62" s="21"/>
    </row>
    <row r="63" spans="1:13" outlineLevel="1" x14ac:dyDescent="0.25">
      <c r="A63" s="24" t="s">
        <v>1576</v>
      </c>
      <c r="B63" s="43"/>
      <c r="E63" s="43"/>
      <c r="F63" s="43"/>
      <c r="G63" s="43"/>
      <c r="H63" s="21"/>
      <c r="L63" s="21"/>
      <c r="M63" s="21"/>
    </row>
    <row r="64" spans="1:13" outlineLevel="1" x14ac:dyDescent="0.25">
      <c r="A64" s="24" t="s">
        <v>1577</v>
      </c>
      <c r="B64" s="43"/>
      <c r="E64" s="43"/>
      <c r="F64" s="43"/>
      <c r="G64" s="43"/>
      <c r="H64" s="21"/>
      <c r="L64" s="21"/>
      <c r="M64" s="21"/>
    </row>
    <row r="65" spans="1:14" outlineLevel="1" x14ac:dyDescent="0.25">
      <c r="A65" s="24" t="s">
        <v>1578</v>
      </c>
      <c r="B65" s="43"/>
      <c r="E65" s="43"/>
      <c r="F65" s="43"/>
      <c r="G65" s="43"/>
      <c r="H65" s="21"/>
      <c r="L65" s="21"/>
      <c r="M65" s="21"/>
    </row>
    <row r="66" spans="1:14" outlineLevel="1" x14ac:dyDescent="0.25">
      <c r="A66" s="24" t="s">
        <v>1579</v>
      </c>
      <c r="B66" s="43"/>
      <c r="E66" s="43"/>
      <c r="F66" s="43"/>
      <c r="G66" s="43"/>
      <c r="H66" s="21"/>
      <c r="L66" s="21"/>
      <c r="M66" s="21"/>
    </row>
    <row r="67" spans="1:14" outlineLevel="1" x14ac:dyDescent="0.25">
      <c r="A67" s="24" t="s">
        <v>1580</v>
      </c>
      <c r="B67" s="43"/>
      <c r="E67" s="43"/>
      <c r="F67" s="43"/>
      <c r="G67" s="43"/>
      <c r="H67" s="21"/>
      <c r="L67" s="21"/>
      <c r="M67" s="21"/>
    </row>
    <row r="68" spans="1:14" outlineLevel="1" x14ac:dyDescent="0.25">
      <c r="A68" s="24" t="s">
        <v>1581</v>
      </c>
      <c r="B68" s="43"/>
      <c r="E68" s="43"/>
      <c r="F68" s="43"/>
      <c r="G68" s="43"/>
      <c r="H68" s="21"/>
      <c r="L68" s="21"/>
      <c r="M68" s="21"/>
    </row>
    <row r="69" spans="1:14" outlineLevel="1" x14ac:dyDescent="0.25">
      <c r="A69" s="24" t="s">
        <v>1582</v>
      </c>
      <c r="B69" s="43"/>
      <c r="E69" s="43"/>
      <c r="F69" s="43"/>
      <c r="G69" s="43"/>
      <c r="H69" s="21"/>
      <c r="L69" s="21"/>
      <c r="M69" s="21"/>
    </row>
    <row r="70" spans="1:14" outlineLevel="1" x14ac:dyDescent="0.25">
      <c r="A70" s="24" t="s">
        <v>1583</v>
      </c>
      <c r="B70" s="43"/>
      <c r="E70" s="43"/>
      <c r="F70" s="43"/>
      <c r="G70" s="43"/>
      <c r="H70" s="21"/>
      <c r="L70" s="21"/>
      <c r="M70" s="21"/>
    </row>
    <row r="71" spans="1:14" outlineLevel="1" x14ac:dyDescent="0.25">
      <c r="A71" s="24" t="s">
        <v>1584</v>
      </c>
      <c r="B71" s="43"/>
      <c r="E71" s="43"/>
      <c r="F71" s="43"/>
      <c r="G71" s="43"/>
      <c r="H71" s="21"/>
      <c r="L71" s="21"/>
      <c r="M71" s="21"/>
    </row>
    <row r="72" spans="1:14" outlineLevel="1" x14ac:dyDescent="0.25">
      <c r="A72" s="24" t="s">
        <v>1585</v>
      </c>
      <c r="B72" s="43"/>
      <c r="E72" s="43"/>
      <c r="F72" s="43"/>
      <c r="G72" s="43"/>
      <c r="H72" s="21"/>
      <c r="L72" s="21"/>
      <c r="M72" s="21"/>
    </row>
    <row r="73" spans="1:14" ht="18.75" x14ac:dyDescent="0.25">
      <c r="A73" s="36"/>
      <c r="B73" s="35" t="s">
        <v>1502</v>
      </c>
      <c r="C73" s="36"/>
      <c r="D73" s="36"/>
      <c r="E73" s="36"/>
      <c r="F73" s="36"/>
      <c r="G73" s="36"/>
      <c r="H73" s="21"/>
    </row>
    <row r="74" spans="1:14" ht="15" customHeight="1" x14ac:dyDescent="0.25">
      <c r="A74" s="46"/>
      <c r="B74" s="47" t="s">
        <v>1586</v>
      </c>
      <c r="C74" s="46" t="s">
        <v>1587</v>
      </c>
      <c r="D74" s="46"/>
      <c r="E74" s="49"/>
      <c r="F74" s="49"/>
      <c r="G74" s="49"/>
      <c r="H74" s="44"/>
      <c r="I74" s="44"/>
      <c r="J74" s="44"/>
      <c r="K74" s="44"/>
      <c r="L74" s="44"/>
      <c r="M74" s="44"/>
      <c r="N74" s="44"/>
    </row>
    <row r="75" spans="1:14" x14ac:dyDescent="0.25">
      <c r="A75" s="24" t="s">
        <v>1588</v>
      </c>
      <c r="B75" s="24" t="s">
        <v>1328</v>
      </c>
      <c r="C75" s="50">
        <v>42.106144762153136</v>
      </c>
      <c r="H75" s="21"/>
    </row>
    <row r="76" spans="1:14" x14ac:dyDescent="0.25">
      <c r="A76" s="24" t="s">
        <v>1589</v>
      </c>
      <c r="B76" s="24" t="s">
        <v>1590</v>
      </c>
      <c r="C76" s="50">
        <v>30.135437073651669</v>
      </c>
      <c r="H76" s="21"/>
    </row>
    <row r="77" spans="1:14" outlineLevel="1" x14ac:dyDescent="0.25">
      <c r="A77" s="24" t="s">
        <v>1591</v>
      </c>
      <c r="H77" s="21"/>
    </row>
    <row r="78" spans="1:14" outlineLevel="1" x14ac:dyDescent="0.25">
      <c r="A78" s="24" t="s">
        <v>1592</v>
      </c>
      <c r="H78" s="21"/>
    </row>
    <row r="79" spans="1:14" outlineLevel="1" x14ac:dyDescent="0.25">
      <c r="A79" s="24" t="s">
        <v>1593</v>
      </c>
      <c r="H79" s="21"/>
    </row>
    <row r="80" spans="1:14" outlineLevel="1" x14ac:dyDescent="0.25">
      <c r="A80" s="24" t="s">
        <v>1594</v>
      </c>
      <c r="H80" s="21"/>
    </row>
    <row r="81" spans="1:8" x14ac:dyDescent="0.25">
      <c r="A81" s="46"/>
      <c r="B81" s="47" t="s">
        <v>1595</v>
      </c>
      <c r="C81" s="46" t="s">
        <v>540</v>
      </c>
      <c r="D81" s="46" t="s">
        <v>541</v>
      </c>
      <c r="E81" s="49" t="s">
        <v>1596</v>
      </c>
      <c r="F81" s="49" t="s">
        <v>1597</v>
      </c>
      <c r="G81" s="49" t="s">
        <v>1598</v>
      </c>
      <c r="H81" s="21"/>
    </row>
    <row r="82" spans="1:8" x14ac:dyDescent="0.25">
      <c r="A82" s="24" t="s">
        <v>1599</v>
      </c>
      <c r="B82" s="24" t="s">
        <v>1600</v>
      </c>
      <c r="C82" s="53" t="s">
        <v>69</v>
      </c>
      <c r="D82" s="50" t="s">
        <v>69</v>
      </c>
      <c r="E82" s="50" t="s">
        <v>69</v>
      </c>
      <c r="F82" s="50" t="s">
        <v>69</v>
      </c>
      <c r="G82" s="53" t="str">
        <f>C82</f>
        <v>ND1</v>
      </c>
      <c r="H82" s="21"/>
    </row>
    <row r="83" spans="1:8" x14ac:dyDescent="0.25">
      <c r="A83" s="24" t="s">
        <v>1601</v>
      </c>
      <c r="B83" s="24" t="s">
        <v>1602</v>
      </c>
      <c r="C83" s="92">
        <v>5.2128922147379132E-4</v>
      </c>
      <c r="D83" s="50" t="s">
        <v>69</v>
      </c>
      <c r="E83" s="50" t="s">
        <v>69</v>
      </c>
      <c r="F83" s="50" t="s">
        <v>69</v>
      </c>
      <c r="G83" s="53">
        <f>C83</f>
        <v>5.2128922147379132E-4</v>
      </c>
      <c r="H83" s="21"/>
    </row>
    <row r="84" spans="1:8" x14ac:dyDescent="0.25">
      <c r="A84" s="24" t="s">
        <v>1603</v>
      </c>
      <c r="B84" s="24" t="s">
        <v>1604</v>
      </c>
      <c r="C84" s="92">
        <v>2.9756267475805853E-4</v>
      </c>
      <c r="D84" s="50" t="s">
        <v>69</v>
      </c>
      <c r="E84" s="50" t="s">
        <v>69</v>
      </c>
      <c r="F84" s="50" t="s">
        <v>69</v>
      </c>
      <c r="G84" s="53">
        <f>C84</f>
        <v>2.9756267475805853E-4</v>
      </c>
      <c r="H84" s="21"/>
    </row>
    <row r="85" spans="1:8" x14ac:dyDescent="0.25">
      <c r="A85" s="24" t="s">
        <v>1605</v>
      </c>
      <c r="B85" s="24" t="s">
        <v>1606</v>
      </c>
      <c r="D85" s="50" t="s">
        <v>69</v>
      </c>
      <c r="E85" s="50" t="s">
        <v>69</v>
      </c>
      <c r="F85" s="50" t="s">
        <v>69</v>
      </c>
      <c r="G85" s="53"/>
      <c r="H85" s="21"/>
    </row>
    <row r="86" spans="1:8" x14ac:dyDescent="0.25">
      <c r="A86" s="24" t="s">
        <v>1607</v>
      </c>
      <c r="B86" s="24" t="s">
        <v>1608</v>
      </c>
      <c r="D86" s="50" t="s">
        <v>69</v>
      </c>
      <c r="E86" s="50" t="s">
        <v>69</v>
      </c>
      <c r="F86" s="50" t="s">
        <v>69</v>
      </c>
      <c r="G86" s="53"/>
      <c r="H86" s="21"/>
    </row>
    <row r="87" spans="1:8" outlineLevel="1" x14ac:dyDescent="0.25">
      <c r="A87" s="24" t="s">
        <v>1609</v>
      </c>
      <c r="B87" s="24" t="s">
        <v>1610</v>
      </c>
      <c r="C87" s="92">
        <v>1.0960127259084696E-3</v>
      </c>
      <c r="D87" s="50" t="s">
        <v>69</v>
      </c>
      <c r="E87" s="50" t="s">
        <v>69</v>
      </c>
      <c r="F87" s="50" t="s">
        <v>69</v>
      </c>
      <c r="G87" s="53">
        <f>C87</f>
        <v>1.0960127259084696E-3</v>
      </c>
      <c r="H87" s="21"/>
    </row>
    <row r="88" spans="1:8" outlineLevel="1" x14ac:dyDescent="0.25">
      <c r="A88" s="24" t="s">
        <v>1611</v>
      </c>
      <c r="H88" s="21"/>
    </row>
    <row r="89" spans="1:8" outlineLevel="1" x14ac:dyDescent="0.25">
      <c r="A89" s="24" t="s">
        <v>1612</v>
      </c>
      <c r="H89" s="21"/>
    </row>
    <row r="90" spans="1:8" outlineLevel="1" x14ac:dyDescent="0.25">
      <c r="A90" s="24" t="s">
        <v>1613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DCB3F620-9941-4674-B7A6-896D485773D4}"/>
    <hyperlink ref="B7" location="'E. Optional ECB-ECAIs data'!B12" display="1. Additional information on the programme" xr:uid="{2C235C47-CB63-4225-BEFB-858A9D8EDA5C}"/>
    <hyperlink ref="B9" location="'E. Optional ECB-ECAIs data'!B73" display="3.  Additional information on the asset distribution" xr:uid="{2AAB1A02-A56E-48A3-B42A-634C822E8E08}"/>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2021-01-20T20:33:43Z</dcterms:created>
  <dcterms:modified xsi:type="dcterms:W3CDTF">2021-01-20T20:56:51Z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2021-01-20T20:33:59.0189404Z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13a8c9fa-b51c-4263-90b9-10e0f10d1d98</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